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120" windowWidth="7905" windowHeight="6555" tabRatio="785" activeTab="40"/>
  </bookViews>
  <sheets>
    <sheet name="Sheet2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8-1" sheetId="10" r:id="rId10"/>
    <sheet name="TABLE-8-II" sheetId="11" r:id="rId11"/>
    <sheet name="TABLE-9" sheetId="12" r:id="rId12"/>
    <sheet name="TABLE-11" sheetId="13" r:id="rId13"/>
    <sheet name="TABLE11" sheetId="14" r:id="rId14"/>
    <sheet name="TABLE-16" sheetId="15" r:id="rId15"/>
    <sheet name="TABLE16(I)" sheetId="16" r:id="rId16"/>
    <sheet name="TABLE-19" sheetId="17" r:id="rId17"/>
    <sheet name="TABLE-20" sheetId="18" r:id="rId18"/>
    <sheet name="TABLE-21" sheetId="19" r:id="rId19"/>
    <sheet name="TABLE-22" sheetId="20" r:id="rId20"/>
    <sheet name="TABLE-23" sheetId="21" r:id="rId21"/>
    <sheet name="TABLE-24" sheetId="22" r:id="rId22"/>
    <sheet name="TABLE-25" sheetId="23" r:id="rId23"/>
    <sheet name="hindi 35" sheetId="24" r:id="rId24"/>
    <sheet name="TABLE-8-III" sheetId="25" r:id="rId25"/>
    <sheet name="TABLE-8-IV" sheetId="26" r:id="rId26"/>
    <sheet name="TABLE-10" sheetId="27" r:id="rId27"/>
    <sheet name="TABLE-10-I" sheetId="28" r:id="rId28"/>
    <sheet name="TABLE-33" sheetId="29" r:id="rId29"/>
    <sheet name="TABLE-18" sheetId="30" r:id="rId30"/>
    <sheet name="TABLE-72" sheetId="31" r:id="rId31"/>
    <sheet name="TABLE-73" sheetId="32" r:id="rId32"/>
    <sheet name="TABLE-73 (2)" sheetId="33" r:id="rId33"/>
    <sheet name="TABLE-12" sheetId="34" r:id="rId34"/>
    <sheet name="TABLE-28" sheetId="35" r:id="rId35"/>
    <sheet name="TABLE-29" sheetId="36" r:id="rId36"/>
    <sheet name="TABLE-30" sheetId="37" r:id="rId37"/>
    <sheet name="TABLE-31 " sheetId="38" r:id="rId38"/>
    <sheet name="TABLE-31" sheetId="39" r:id="rId39"/>
    <sheet name="TABLE-32" sheetId="40" r:id="rId40"/>
    <sheet name="TABLE-34" sheetId="41" r:id="rId41"/>
    <sheet name="TABLE 12 FI " sheetId="42" r:id="rId42"/>
    <sheet name="Sheet1" sheetId="43" r:id="rId43"/>
  </sheets>
  <definedNames>
    <definedName name="_xlnm.Print_Area" localSheetId="23">'hindi 35'!$A$4:$G$50</definedName>
    <definedName name="_xlnm.Print_Area" localSheetId="0">'Sheet2'!$A$1:$N$68</definedName>
    <definedName name="_xlnm.Print_Area" localSheetId="41">'TABLE 12 FI '!$A$37:$Q$68</definedName>
    <definedName name="_xlnm.Print_Area" localSheetId="1">'TABLE-1'!$A$1:$G$69</definedName>
    <definedName name="_xlnm.Print_Area" localSheetId="26">'TABLE-10'!$A$1:$N$69</definedName>
    <definedName name="_xlnm.Print_Area" localSheetId="27">'TABLE-10-I'!$A$1:$N$69</definedName>
    <definedName name="_xlnm.Print_Area" localSheetId="13">'TABLE11'!$A$1:$N$72</definedName>
    <definedName name="_xlnm.Print_Area" localSheetId="12">'TABLE-11'!$A$1:$K$71</definedName>
    <definedName name="_xlnm.Print_Area" localSheetId="33">'TABLE-12'!$A$1:$O$57</definedName>
    <definedName name="_xlnm.Print_Area" localSheetId="14">'TABLE-16'!$A$1:$O$71</definedName>
    <definedName name="_xlnm.Print_Area" localSheetId="15">'TABLE16(I)'!$A$1:$O$72</definedName>
    <definedName name="_xlnm.Print_Area" localSheetId="29">'TABLE-18'!$A$1:$J$70</definedName>
    <definedName name="_xlnm.Print_Area" localSheetId="16">'TABLE-19'!$A$1:$I$71</definedName>
    <definedName name="_xlnm.Print_Area" localSheetId="2">'TABLE-2'!$A$1:$L$68</definedName>
    <definedName name="_xlnm.Print_Area" localSheetId="17">'TABLE-20'!$A$1:$N$71</definedName>
    <definedName name="_xlnm.Print_Area" localSheetId="18">'TABLE-21'!$A$1:$N$71</definedName>
    <definedName name="_xlnm.Print_Area" localSheetId="19">'TABLE-22'!$A$1:$P$68</definedName>
    <definedName name="_xlnm.Print_Area" localSheetId="20">'TABLE-23'!$A$1:$P$70</definedName>
    <definedName name="_xlnm.Print_Area" localSheetId="21">'TABLE-24'!$A$1:$P$67</definedName>
    <definedName name="_xlnm.Print_Area" localSheetId="22">'TABLE-25'!$A$1:$P$67</definedName>
    <definedName name="_xlnm.Print_Area" localSheetId="34">'TABLE-28'!$A$1:$N$68</definedName>
    <definedName name="_xlnm.Print_Area" localSheetId="35">'TABLE-29'!$A$1:$P$69</definedName>
    <definedName name="_xlnm.Print_Area" localSheetId="3">'TABLE-3'!$A$1:$J$70</definedName>
    <definedName name="_xlnm.Print_Area" localSheetId="36">'TABLE-30'!$A$1:$R$71</definedName>
    <definedName name="_xlnm.Print_Area" localSheetId="38">'TABLE-31'!$A$1:$M$68</definedName>
    <definedName name="_xlnm.Print_Area" localSheetId="37">'TABLE-31 '!$A$1:$N$72</definedName>
    <definedName name="_xlnm.Print_Area" localSheetId="28">'TABLE-33'!$A$1:$G$49</definedName>
    <definedName name="_xlnm.Print_Area" localSheetId="40">'TABLE-34'!$A$1:$T$70</definedName>
    <definedName name="_xlnm.Print_Area" localSheetId="4">'TABLE-4'!$A$1:$J$70</definedName>
    <definedName name="_xlnm.Print_Area" localSheetId="5">'TABLE-5'!$A$1:$N$72</definedName>
    <definedName name="_xlnm.Print_Area" localSheetId="6">'TABLE-6'!$A$1:$H$70</definedName>
    <definedName name="_xlnm.Print_Area" localSheetId="7">'TABLE-7'!$A$1:$V$76</definedName>
    <definedName name="_xlnm.Print_Area" localSheetId="30">'TABLE-72'!$A$1:$G$67</definedName>
    <definedName name="_xlnm.Print_Area" localSheetId="31">'TABLE-73'!$A$1:$L$69</definedName>
    <definedName name="_xlnm.Print_Area" localSheetId="8">'TABLE-8'!$A$1:$N$67</definedName>
    <definedName name="_xlnm.Print_Area" localSheetId="9">'TABLE-8-1'!$A$1:$N$67</definedName>
    <definedName name="_xlnm.Print_Area" localSheetId="10">'TABLE-8-II'!$A$1:$R$67</definedName>
    <definedName name="_xlnm.Print_Area" localSheetId="24">'TABLE-8-III'!$A$1:$N$69</definedName>
    <definedName name="_xlnm.Print_Area" localSheetId="25">'TABLE-8-IV'!$A$1:$W$69</definedName>
    <definedName name="_xlnm.Print_Area" localSheetId="11">'TABLE-9'!$A$1:$N$67</definedName>
  </definedNames>
  <calcPr fullCalcOnLoad="1"/>
</workbook>
</file>

<file path=xl/sharedStrings.xml><?xml version="1.0" encoding="utf-8"?>
<sst xmlns="http://schemas.openxmlformats.org/spreadsheetml/2006/main" count="4392" uniqueCount="627">
  <si>
    <t>RURAL</t>
  </si>
  <si>
    <t>SEMI URBAN</t>
  </si>
  <si>
    <t>URBAN</t>
  </si>
  <si>
    <t>TOTAL</t>
  </si>
  <si>
    <t>Sr.</t>
  </si>
  <si>
    <t>NAME OF THE BANK</t>
  </si>
  <si>
    <t>No.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</si>
  <si>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</si>
  <si>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</si>
  <si>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</si>
  <si>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</si>
  <si>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</si>
  <si>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</si>
  <si>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</si>
  <si>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Dena Bank</t>
  </si>
  <si>
    <t>Indian Bank</t>
  </si>
  <si>
    <t>Indian Overseas Bank</t>
  </si>
  <si>
    <t>O.Bank of Commerce</t>
  </si>
  <si>
    <t>State Bank of India</t>
  </si>
  <si>
    <t>United Bank of India</t>
  </si>
  <si>
    <t>Uco Bank</t>
  </si>
  <si>
    <t>Union Bank of India</t>
  </si>
  <si>
    <t>S.B. of Travancore</t>
  </si>
  <si>
    <t>S.B. of Hyderabad</t>
  </si>
  <si>
    <t>The J. &amp; K. Bank</t>
  </si>
  <si>
    <t>Sharda RRB</t>
  </si>
  <si>
    <t>Bundelkhand RRB</t>
  </si>
  <si>
    <t>Shivpuri Guna RRB</t>
  </si>
  <si>
    <t>Vidisha Bhopal RRB</t>
  </si>
  <si>
    <t>Rewa Sidhi RRB</t>
  </si>
  <si>
    <t>Mahakaushal RRB</t>
  </si>
  <si>
    <t>Chambal RRB</t>
  </si>
  <si>
    <t>Gwalior Datia RRB</t>
  </si>
  <si>
    <t>Ratlam Mandsaur RRB</t>
  </si>
  <si>
    <t>M.P.Co-Operative Bank</t>
  </si>
  <si>
    <t>GRAND TOTAL</t>
  </si>
  <si>
    <t xml:space="preserve"> </t>
  </si>
  <si>
    <t xml:space="preserve">                 DEPOSITS     </t>
  </si>
  <si>
    <t xml:space="preserve">               ADVANCES           </t>
  </si>
  <si>
    <t xml:space="preserve">             C.D.RATIO %     </t>
  </si>
  <si>
    <t>BRANCHES</t>
  </si>
  <si>
    <t>SEM-URB</t>
  </si>
  <si>
    <t xml:space="preserve">               DEPOSITS   </t>
  </si>
  <si>
    <t xml:space="preserve">               ADVANCES   </t>
  </si>
  <si>
    <t xml:space="preserve">             C.D.RATIO %</t>
  </si>
  <si>
    <t>DEPOSITS</t>
  </si>
  <si>
    <t>ADVANCES</t>
  </si>
  <si>
    <t>CD RATIO</t>
  </si>
  <si>
    <t>BONDS</t>
  </si>
  <si>
    <t>DEBENTURES</t>
  </si>
  <si>
    <t>OTHERS</t>
  </si>
  <si>
    <t>INVESTMENTS</t>
  </si>
  <si>
    <t xml:space="preserve">CREDIT+INV. TO </t>
  </si>
  <si>
    <t>INVESTMENT</t>
  </si>
  <si>
    <t xml:space="preserve"> + ADVANCES</t>
  </si>
  <si>
    <t>DEPOSIT RATIO</t>
  </si>
  <si>
    <t>NO. OF</t>
  </si>
  <si>
    <t>A/C</t>
  </si>
  <si>
    <t>WEAKER SECTION</t>
  </si>
  <si>
    <t xml:space="preserve">TOTAL </t>
  </si>
  <si>
    <t>% OF PS</t>
  </si>
  <si>
    <t>UNDER</t>
  </si>
  <si>
    <t>SSI</t>
  </si>
  <si>
    <t>OPS</t>
  </si>
  <si>
    <t>AMOUNT</t>
  </si>
  <si>
    <t>% TO</t>
  </si>
  <si>
    <t>CREDIT</t>
  </si>
  <si>
    <t>PS ADV</t>
  </si>
  <si>
    <t>TOT CR</t>
  </si>
  <si>
    <t xml:space="preserve">     ******     O.P.S.    ****** </t>
  </si>
  <si>
    <t xml:space="preserve">     ******     TOTAL    ****** </t>
  </si>
  <si>
    <t>COMMI-</t>
  </si>
  <si>
    <t>ACHIE-</t>
  </si>
  <si>
    <t>% ACHIE-</t>
  </si>
  <si>
    <t>TMENT</t>
  </si>
  <si>
    <t>VEMENT</t>
  </si>
  <si>
    <t>TARGET</t>
  </si>
  <si>
    <t>A/C'S</t>
  </si>
  <si>
    <t>Punjab National Bank</t>
  </si>
  <si>
    <t>Jhabua Dhar RRB</t>
  </si>
  <si>
    <t>CASES</t>
  </si>
  <si>
    <t>RECEIVED</t>
  </si>
  <si>
    <t>RETURN</t>
  </si>
  <si>
    <t>REJECT</t>
  </si>
  <si>
    <t/>
  </si>
  <si>
    <t xml:space="preserve">           TOTAL</t>
  </si>
  <si>
    <t>OUTSTANDING AT</t>
  </si>
  <si>
    <t>CASES DISBURSED</t>
  </si>
  <si>
    <t xml:space="preserve">  OUTSTANDING AT</t>
  </si>
  <si>
    <t>RECD.</t>
  </si>
  <si>
    <t>AMT</t>
  </si>
  <si>
    <t>PEND-</t>
  </si>
  <si>
    <t xml:space="preserve">              THE END OF QTR</t>
  </si>
  <si>
    <t>ING</t>
  </si>
  <si>
    <t>OVERDUE</t>
  </si>
  <si>
    <t>TOTAL OUTSTANDING</t>
  </si>
  <si>
    <t>LOANS TO WEAKER</t>
  </si>
  <si>
    <t>SMALL,MARGINAL</t>
  </si>
  <si>
    <t>ARTISANS</t>
  </si>
  <si>
    <t>SECTION</t>
  </si>
  <si>
    <t>FARMERS &amp; LAND</t>
  </si>
  <si>
    <t xml:space="preserve">             SC / ST</t>
  </si>
  <si>
    <t>VILLAGE COTTAGE</t>
  </si>
  <si>
    <t>LESS LABOURERS</t>
  </si>
  <si>
    <t>INDUSTRIES</t>
  </si>
  <si>
    <t>State Bank of Indore</t>
  </si>
  <si>
    <t>Syndicate Bank</t>
  </si>
  <si>
    <t>LIMIT</t>
  </si>
  <si>
    <t>SANCTIONED</t>
  </si>
  <si>
    <t xml:space="preserve">            TOTAL</t>
  </si>
  <si>
    <t xml:space="preserve">                   CASES DISBURSED</t>
  </si>
  <si>
    <t>THE END OF QTR.</t>
  </si>
  <si>
    <t>AGRICULTURE</t>
  </si>
  <si>
    <t>CR+INV TO</t>
  </si>
  <si>
    <t>C.D. RATIO</t>
  </si>
  <si>
    <t>PS ADV.</t>
  </si>
  <si>
    <t>WEAKER</t>
  </si>
  <si>
    <t>WEAKER SEC.</t>
  </si>
  <si>
    <t>DEPOSIT</t>
  </si>
  <si>
    <t>TO P.S. ADV</t>
  </si>
  <si>
    <t>******* TO TOTAL CREDIT *******</t>
  </si>
  <si>
    <t>AGR</t>
  </si>
  <si>
    <t>NPS</t>
  </si>
  <si>
    <t>The Federal Bank ltd.</t>
  </si>
  <si>
    <t>S</t>
  </si>
  <si>
    <t>SUB TOTAL</t>
  </si>
  <si>
    <t>Vijaya Bank</t>
  </si>
  <si>
    <t>SAVING A/C OPENED</t>
  </si>
  <si>
    <t xml:space="preserve">  UPTO  1 YEARS</t>
  </si>
  <si>
    <t xml:space="preserve">    3 TO 5 YEARS</t>
  </si>
  <si>
    <t xml:space="preserve">      1 TO 3 YEARS</t>
  </si>
  <si>
    <t>D.R.I.</t>
  </si>
  <si>
    <t>M.P.S.A.R.D.B.</t>
  </si>
  <si>
    <t xml:space="preserve">DIRECT </t>
  </si>
  <si>
    <t xml:space="preserve">ADVANCES TO </t>
  </si>
  <si>
    <t>COMPOSITE   SSI   LOANS   THROUGH   SINGLE   WINDOW   UPTO   TO    RS. 25 LACS</t>
  </si>
  <si>
    <t>ADVANCES UNDER NATIONAL EQUITY FUND PROJECT COST UPTO RS. 50 LACS</t>
  </si>
  <si>
    <t>S NO.</t>
  </si>
  <si>
    <t>OUTS.</t>
  </si>
  <si>
    <t>OUT OF TOTAL ADVANCES TO WEAKER SECTION , OUTSTANDING ASSISTANCE TO :-</t>
  </si>
  <si>
    <t>Damoh P.Sagar RRB</t>
  </si>
  <si>
    <t xml:space="preserve">    OUT OF WHICH</t>
  </si>
  <si>
    <t xml:space="preserve">            SC/ST</t>
  </si>
  <si>
    <t>S.B.B. of Jaipur</t>
  </si>
  <si>
    <t xml:space="preserve">             S.G.S.Y.</t>
  </si>
  <si>
    <t>TO WOMEN</t>
  </si>
  <si>
    <t>BENEFICIARIES</t>
  </si>
  <si>
    <t>BUDDHISTS</t>
  </si>
  <si>
    <t>PARSIS</t>
  </si>
  <si>
    <t>CHRISTIANS</t>
  </si>
  <si>
    <t>SIKHS</t>
  </si>
  <si>
    <t>MUSLIM</t>
  </si>
  <si>
    <t>DISBURSED</t>
  </si>
  <si>
    <t>APPL.SANCTIONED</t>
  </si>
  <si>
    <t>APPL.RECEIVED</t>
  </si>
  <si>
    <t>APPL.DISBURSED</t>
  </si>
  <si>
    <t>APPL.REJECTED/RETURN</t>
  </si>
  <si>
    <t>APPL.PENDING</t>
  </si>
  <si>
    <t>NPA A/Cs</t>
  </si>
  <si>
    <t>INTEREST</t>
  </si>
  <si>
    <t>PAYMENT UNDER BILLS REDISCOUNTING SCHEME</t>
  </si>
  <si>
    <t>PAID TO SIDBI AND IDBI</t>
  </si>
  <si>
    <t>TOTAL AMT TO BE</t>
  </si>
  <si>
    <t>AMOUNT OF BILLS</t>
  </si>
  <si>
    <t>Corporation Bank</t>
  </si>
  <si>
    <t>Bank of Rajsthan</t>
  </si>
  <si>
    <t>Punjab &amp; Sind Bank</t>
  </si>
  <si>
    <t>CARD ISSUED</t>
  </si>
  <si>
    <t>LIMIT SANC</t>
  </si>
  <si>
    <t>AMOUNT DISB</t>
  </si>
  <si>
    <t>BALANCE OUTS</t>
  </si>
  <si>
    <t>S.B. of Patiala</t>
  </si>
  <si>
    <t>TARGET  NO</t>
  </si>
  <si>
    <t>AGRI.</t>
  </si>
  <si>
    <t>MADHYA PRADESH ELECTRICITY BOARD</t>
  </si>
  <si>
    <t>AMT. OF SECU.</t>
  </si>
  <si>
    <t>PAYMENT NOT RECD.</t>
  </si>
  <si>
    <t xml:space="preserve">MATURED BUT </t>
  </si>
  <si>
    <t>SSI LOANS WITHOUT COLLATERAL SECURITY UPTO Rs. 25.00 lacs</t>
  </si>
  <si>
    <t>ADVANCE COVERED UNDER CGFSI CREDIT GUA. FUND SCHEME FOR SMALL INDU. BETWEEN RS. 5 LACS TO RS. 25 LACS TO SSI UNIT</t>
  </si>
  <si>
    <t>AMOUNT DEPOSITED IN HSS</t>
  </si>
  <si>
    <t>OUT OF 1 &amp; 2 A/C CREDIT LINKED NO.</t>
  </si>
  <si>
    <t>AMOUNT DISBURSED</t>
  </si>
  <si>
    <t xml:space="preserve">    5 TO 12 YEARS</t>
  </si>
  <si>
    <t xml:space="preserve"> ABOVE 12 YEARS</t>
  </si>
  <si>
    <t>RECOVERY CASES PENDING</t>
  </si>
  <si>
    <t>RRC FILED DURING THE QTR</t>
  </si>
  <si>
    <t>TOTAL RRCs</t>
  </si>
  <si>
    <t>RRC DISPOSED DURING THE QTR</t>
  </si>
  <si>
    <t>RRC WITHDRAWN DURING THE QTR</t>
  </si>
  <si>
    <t xml:space="preserve"> ******** BRAKUP OF YEAR WISE PENDING *********</t>
  </si>
  <si>
    <t>RRC PENDING END OF THE QTR</t>
  </si>
  <si>
    <t>s</t>
  </si>
  <si>
    <t>SINCE INSP.</t>
  </si>
  <si>
    <t>CARDS ISSUED</t>
  </si>
  <si>
    <t>OF WHICH WOMEN</t>
  </si>
  <si>
    <t>AGRICULTURE  AND ALLIED</t>
  </si>
  <si>
    <t>SJSRY</t>
  </si>
  <si>
    <t>SHG's</t>
  </si>
  <si>
    <t>CASES SANC</t>
  </si>
  <si>
    <t xml:space="preserve">COVERED </t>
  </si>
  <si>
    <t>UNDER PAIS</t>
  </si>
  <si>
    <t>Of which NPA</t>
  </si>
  <si>
    <t>SUB-STD</t>
  </si>
  <si>
    <t>DOUBT</t>
  </si>
  <si>
    <t>LOSS</t>
  </si>
  <si>
    <t>PMRY</t>
  </si>
  <si>
    <t>SGSY (GROUP)</t>
  </si>
  <si>
    <t>SGSY (IND)</t>
  </si>
  <si>
    <t>KVIC</t>
  </si>
  <si>
    <t>ANTYAVYASAYI</t>
  </si>
  <si>
    <t>2005-06</t>
  </si>
  <si>
    <t>CARD</t>
  </si>
  <si>
    <t>ISSUED</t>
  </si>
  <si>
    <t>OF WHICH</t>
  </si>
  <si>
    <t>SINCE</t>
  </si>
  <si>
    <t>INSCEPTION</t>
  </si>
  <si>
    <t>CROP LOAN</t>
  </si>
  <si>
    <t>TERM LOAN</t>
  </si>
  <si>
    <t>TOTAL AGRICULTURE</t>
  </si>
  <si>
    <t>ICICI Bank</t>
  </si>
  <si>
    <t>IndusInd Bank Limited</t>
  </si>
  <si>
    <t>Ing Vysya</t>
  </si>
  <si>
    <t>S.B. of Mysore*</t>
  </si>
  <si>
    <t xml:space="preserve">              TOTAL</t>
  </si>
  <si>
    <t>The Karur Vysya Bank Ltd.</t>
  </si>
  <si>
    <t>Total Comm Bank</t>
  </si>
  <si>
    <t>Total Private Bank</t>
  </si>
  <si>
    <t>Total SBI Group</t>
  </si>
  <si>
    <t>Target given by Deptt.</t>
  </si>
  <si>
    <t>JAINS</t>
  </si>
  <si>
    <t xml:space="preserve">%age  of NPA to total </t>
  </si>
  <si>
    <t>advances</t>
  </si>
  <si>
    <t>UTI Bank Ltd.*</t>
  </si>
  <si>
    <t>HDFC BANK</t>
  </si>
  <si>
    <t>NPA AMOUNT</t>
  </si>
  <si>
    <t>NPA</t>
  </si>
  <si>
    <t>Narmada Malwa RRB</t>
  </si>
  <si>
    <t>United Western Bank</t>
  </si>
  <si>
    <t>IDBI Bank Ltd.</t>
  </si>
  <si>
    <t>AGRI</t>
  </si>
  <si>
    <t>LOAN OUTSTANDING</t>
  </si>
  <si>
    <t>TOTAL SME</t>
  </si>
  <si>
    <t>Laxmi Vilas Bank Ltd.</t>
  </si>
  <si>
    <t>Satpura RRB</t>
  </si>
  <si>
    <t>HDFC BANK*</t>
  </si>
  <si>
    <t>2006-07</t>
  </si>
  <si>
    <t>ANTYAVYASAI</t>
  </si>
  <si>
    <t>OF WHICH SC/ST</t>
  </si>
  <si>
    <t xml:space="preserve">                   ******  PROGRESS  DURING  01/04/2006 TO  30/06/2006 ******</t>
  </si>
  <si>
    <t>CASES SANCTINED</t>
  </si>
  <si>
    <t>CASES RECD.</t>
  </si>
  <si>
    <t>SC/ST</t>
  </si>
  <si>
    <t>THE END OF QTR</t>
  </si>
  <si>
    <t>CASES PENDING</t>
  </si>
  <si>
    <t>CASES REJ/RETD</t>
  </si>
  <si>
    <t>Ing Vysya Bank</t>
  </si>
  <si>
    <t>INDIRECT AGR</t>
  </si>
  <si>
    <t>DIRECT AGR</t>
  </si>
  <si>
    <t>TOTAL AGR</t>
  </si>
  <si>
    <t>TOTAL PS</t>
  </si>
  <si>
    <t>The Federal Bank Ltd.</t>
  </si>
  <si>
    <t xml:space="preserve">       (No)</t>
  </si>
  <si>
    <t>TOTAL DISBURSEMENT</t>
  </si>
  <si>
    <t>BALANCE OUTSTANDING</t>
  </si>
  <si>
    <t>SINCE INSCEPTION</t>
  </si>
  <si>
    <t>ARTISAN CREDIT CARD</t>
  </si>
  <si>
    <t>GENERAL CREDIT CARD</t>
  </si>
  <si>
    <t>GCC</t>
  </si>
  <si>
    <t xml:space="preserve">O.T.S. </t>
  </si>
  <si>
    <t>(UNDER 25000/-)</t>
  </si>
  <si>
    <t>OUTS</t>
  </si>
  <si>
    <t>PRATISTHA</t>
  </si>
  <si>
    <t>ANTYAVAVSAI</t>
  </si>
  <si>
    <t>S.B. of Mysore</t>
  </si>
  <si>
    <t>NPA %</t>
  </si>
  <si>
    <t>NO-FRILL A/C</t>
  </si>
  <si>
    <t>10p</t>
  </si>
  <si>
    <t>no</t>
  </si>
  <si>
    <t>Sr.No</t>
  </si>
  <si>
    <t xml:space="preserve">Sr.No </t>
  </si>
  <si>
    <t>IndusInd Bank Limited*</t>
  </si>
  <si>
    <t>Oriental bank of Comm.</t>
  </si>
  <si>
    <t>Chambal Gwlior RRB</t>
  </si>
  <si>
    <t>Madhyabharat RRB</t>
  </si>
  <si>
    <t>Satprua RRB</t>
  </si>
  <si>
    <t>The Karur Vysya Bank Ltd.*</t>
  </si>
  <si>
    <t>***  BREAKUP OF ADVANCES  ***</t>
  </si>
  <si>
    <t>Oriental Bank of Comm.</t>
  </si>
  <si>
    <t xml:space="preserve"> ******     O.P.S.    ****** </t>
  </si>
  <si>
    <t xml:space="preserve">******     TOTAL    ****** </t>
  </si>
  <si>
    <t>RRB</t>
  </si>
  <si>
    <t>IDBI Bank Ltd</t>
  </si>
  <si>
    <t>%NPA</t>
  </si>
  <si>
    <t>% NPA</t>
  </si>
  <si>
    <t>Girl Student</t>
  </si>
  <si>
    <t xml:space="preserve">          Of which to </t>
  </si>
  <si>
    <t xml:space="preserve">                       Of Which to Girl Student</t>
  </si>
  <si>
    <t>dqy</t>
  </si>
  <si>
    <t>fgUnh esa</t>
  </si>
  <si>
    <t xml:space="preserve">i=ksa ds mRrj </t>
  </si>
  <si>
    <t xml:space="preserve">mRrj nsauk </t>
  </si>
  <si>
    <t>Ik= izkIr</t>
  </si>
  <si>
    <t>izkIr Ik=ksa dh la[;k</t>
  </si>
  <si>
    <t>t#jh ugha</t>
  </si>
  <si>
    <t>fgUnh esa nsus dk izfr'kr</t>
  </si>
  <si>
    <t>bykgckn cSad</t>
  </si>
  <si>
    <t>vka/kzk cSad</t>
  </si>
  <si>
    <t>cSad vkWQ cMkSnk</t>
  </si>
  <si>
    <t>cSad vkWQ bafM;k</t>
  </si>
  <si>
    <t>cSad vkWQ egkjk"Vª</t>
  </si>
  <si>
    <t>dSusjk cSad</t>
  </si>
  <si>
    <t>dkiksZjs'ku cSad</t>
  </si>
  <si>
    <t>lSaVªy cSad vkWQ bafM;k</t>
  </si>
  <si>
    <t>nsuk cSad</t>
  </si>
  <si>
    <t>bafM;u cSad</t>
  </si>
  <si>
    <t>bafM;u vksojlht cSad</t>
  </si>
  <si>
    <t>vksfj;aVy cSad vkWQ dkWelZ</t>
  </si>
  <si>
    <t>iatkc vkSj fla/k cSad</t>
  </si>
  <si>
    <t>iatkc uS'kuy cSasd</t>
  </si>
  <si>
    <t>LVsV cSad vkWQ gSnjkckn</t>
  </si>
  <si>
    <t>LVsV cSad vkWQ lkSjk"Vª</t>
  </si>
  <si>
    <t>LVsV cSad vkWQ Vªkoudksj</t>
  </si>
  <si>
    <t>LVsV cSad vkWQ ifV;kyk</t>
  </si>
  <si>
    <t>LVsV cSad chdkusj t;iqj</t>
  </si>
  <si>
    <t>LVsV cSad vkWQ bafM;k</t>
  </si>
  <si>
    <t>LVsV cSad vkWQ bankSj</t>
  </si>
  <si>
    <t xml:space="preserve">QsMjy cSad </t>
  </si>
  <si>
    <t>flUMhdsV cSad</t>
  </si>
  <si>
    <t>;wdks cSad</t>
  </si>
  <si>
    <t>;wfu;u cSad vkWQ bafM;k</t>
  </si>
  <si>
    <t>;wukbfVM cSad vkWQ bafM;k</t>
  </si>
  <si>
    <t>fot;k cSad</t>
  </si>
  <si>
    <t>jhok lh/kh vkj-vkj-ch-</t>
  </si>
  <si>
    <t>fofn'kk Hkksiky vkj-vkj-ch-</t>
  </si>
  <si>
    <t>&gt;kcqvk /kkj vkj-vkj-ch-</t>
  </si>
  <si>
    <t>e/;Hkkjr vkj-vkj-ch</t>
  </si>
  <si>
    <t xml:space="preserve">egkdkS'ky vkj-vkj-ch </t>
  </si>
  <si>
    <t>ueZnk eyok vkj-vk-ch</t>
  </si>
  <si>
    <t>lriqMk vkj-vkj-ch</t>
  </si>
  <si>
    <t>DIFF+-</t>
  </si>
  <si>
    <t>S.NO.</t>
  </si>
  <si>
    <t>NAME OF BANK</t>
  </si>
  <si>
    <t xml:space="preserve">NAME OF ACCOUNT </t>
  </si>
  <si>
    <t>DT. OF SANCTION</t>
  </si>
  <si>
    <t>CENTRAL BANK OF INDIA</t>
  </si>
  <si>
    <t>DENA BANK</t>
  </si>
  <si>
    <t>STATE BANK OF INDIA</t>
  </si>
  <si>
    <t>PUNJAB NATIONAL BANK</t>
  </si>
  <si>
    <t>NAGAR PALIKA, RATLAM</t>
  </si>
  <si>
    <t>JIWAJI RAO SUGAR CO. LTD., DALAUDA</t>
  </si>
  <si>
    <t>OPTEL TELECOMMUNICATION LTD.</t>
  </si>
  <si>
    <t>MPSEB</t>
  </si>
  <si>
    <t>10.07.90</t>
  </si>
  <si>
    <t>12.11.86</t>
  </si>
  <si>
    <t>27.05.93</t>
  </si>
  <si>
    <t>JUN'95</t>
  </si>
  <si>
    <t>31.03.94</t>
  </si>
  <si>
    <t>01.08.2006</t>
  </si>
  <si>
    <t>03.04.91</t>
  </si>
  <si>
    <t>01.04.02</t>
  </si>
  <si>
    <t>24.08.2000</t>
  </si>
  <si>
    <t xml:space="preserve">LIMIT  </t>
  </si>
  <si>
    <t>DT. SINCE INTT.</t>
  </si>
  <si>
    <t xml:space="preserve"> NOT APPLIED</t>
  </si>
  <si>
    <t xml:space="preserve">  'kkjnk vkj-vkj-ch-</t>
  </si>
  <si>
    <t xml:space="preserve">tEew ,.M d'ehj cSad </t>
  </si>
  <si>
    <t>vkbZ-Mh-ch-vkbZ- cSad</t>
  </si>
  <si>
    <t>dz-</t>
  </si>
  <si>
    <t>cSad</t>
  </si>
  <si>
    <t>UTI Bank Ltd.</t>
  </si>
  <si>
    <t>MPEB (SPA SCHEME)</t>
  </si>
  <si>
    <t xml:space="preserve">HDFC BANK  </t>
  </si>
  <si>
    <t xml:space="preserve">S.B. of Mysore </t>
  </si>
  <si>
    <t>2007-08</t>
  </si>
  <si>
    <t>LVsV cSad vkWQ eSlwj</t>
  </si>
  <si>
    <t>y{eh foykl cSad</t>
  </si>
  <si>
    <t>e/;izns'k jkT; lgdkjh cSad</t>
  </si>
  <si>
    <t>total</t>
  </si>
  <si>
    <t>ssi</t>
  </si>
  <si>
    <t>ops</t>
  </si>
  <si>
    <t>BAN WISE DISTRICT WISE TARGETS UNDER ACP 2007-08 FOR M.P. STATE</t>
  </si>
  <si>
    <t>DISTRICT NAME</t>
  </si>
  <si>
    <t xml:space="preserve">TERM LOAN </t>
  </si>
  <si>
    <t>TOTAL AGRI.</t>
  </si>
  <si>
    <t>S.S.I./N.F.S</t>
  </si>
  <si>
    <t>O.P.S.</t>
  </si>
  <si>
    <t>TOTAL P.S.</t>
  </si>
  <si>
    <t>ANUPPUR</t>
  </si>
  <si>
    <t>ASHOK NAGR</t>
  </si>
  <si>
    <t>BARWANI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</si>
  <si>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</si>
  <si>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</si>
  <si>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</si>
  <si>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</si>
  <si>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</si>
  <si>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</si>
  <si>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</si>
  <si>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</si>
  <si>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</si>
  <si>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</si>
  <si>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</si>
  <si>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</si>
  <si>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</si>
  <si>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</si>
  <si>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</si>
  <si>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</si>
  <si>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</si>
  <si>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</si>
  <si>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</si>
  <si>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</si>
  <si>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</si>
  <si>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</si>
  <si>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</si>
  <si>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</si>
  <si>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</si>
  <si>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</si>
  <si>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</si>
  <si>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</si>
  <si>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</si>
  <si>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</si>
  <si>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</si>
  <si>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</si>
  <si>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</si>
  <si>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</si>
  <si>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</si>
  <si>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</si>
  <si>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</si>
  <si>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SHAJAUR</t>
  </si>
  <si>
    <t>SHEOPR</t>
  </si>
  <si>
    <t>SHIVPURI</t>
  </si>
  <si>
    <t>SIDHI</t>
  </si>
  <si>
    <t>TIKAMGARH</t>
  </si>
  <si>
    <t>UJJAIN</t>
  </si>
  <si>
    <t>UMARIA</t>
  </si>
  <si>
    <t>VIDISHA</t>
  </si>
  <si>
    <t>CHAMBAL GWLIOR</t>
  </si>
  <si>
    <t>JHABUA DHAR</t>
  </si>
  <si>
    <t>MADHYABHARAT</t>
  </si>
  <si>
    <t>MAHAKAUSHAL</t>
  </si>
  <si>
    <t>NARMADA MALWA</t>
  </si>
  <si>
    <t>RATLAM MANDSAUR</t>
  </si>
  <si>
    <t>REWA SIDHI</t>
  </si>
  <si>
    <t>SATPURA</t>
  </si>
  <si>
    <t>SHARDA</t>
  </si>
  <si>
    <t>VIDISHA BHOPAL</t>
  </si>
  <si>
    <t>CL</t>
  </si>
  <si>
    <t>tl</t>
  </si>
  <si>
    <t>total ag</t>
  </si>
  <si>
    <t xml:space="preserve"> ******  PROGRESS  DURING  01/04/2007 TO  30/06/2007 ******</t>
  </si>
  <si>
    <t>SATPURA RRB</t>
  </si>
  <si>
    <t xml:space="preserve">                  REPAYMENT OF OVERDUE BANK LOAN BY GOVERNMENT UNDERTAKING/CORPORATIONS</t>
  </si>
  <si>
    <t xml:space="preserve">   TABLE NO.32</t>
  </si>
  <si>
    <t xml:space="preserve">                         Of which Girl Student</t>
  </si>
  <si>
    <t>Karnataka Bank</t>
  </si>
  <si>
    <t>Karnataka Bank Limited</t>
  </si>
  <si>
    <t>The South indian bank</t>
  </si>
  <si>
    <t xml:space="preserve">    ******  PROGRESS  DURING  01/04/2007 TO  30/09/2007 ******</t>
  </si>
  <si>
    <t>S.No</t>
  </si>
  <si>
    <t>Feature</t>
  </si>
  <si>
    <t>Name of District</t>
  </si>
  <si>
    <t xml:space="preserve">Number of villages </t>
  </si>
  <si>
    <t>Number of town/Cities</t>
  </si>
  <si>
    <t>Total Population</t>
  </si>
  <si>
    <t>Total number of household</t>
  </si>
  <si>
    <t>i</t>
  </si>
  <si>
    <t>Rural household</t>
  </si>
  <si>
    <t>ii</t>
  </si>
  <si>
    <t>Urban/Semi Urban household</t>
  </si>
  <si>
    <t>of the total number of households</t>
  </si>
  <si>
    <t>Farmer households</t>
  </si>
  <si>
    <t>Others</t>
  </si>
  <si>
    <t>BPL households</t>
  </si>
  <si>
    <t>5(a)</t>
  </si>
  <si>
    <t>Villages having maximum number of households</t>
  </si>
  <si>
    <t>b</t>
  </si>
  <si>
    <t>Villages having minimum number of households</t>
  </si>
  <si>
    <t>c</t>
  </si>
  <si>
    <t>Town/City having maximum number of households</t>
  </si>
  <si>
    <t>iv</t>
  </si>
  <si>
    <t>Town/cityhaving minimum number of households</t>
  </si>
  <si>
    <t>House hold covered under "NO FRILL A/cs"</t>
  </si>
  <si>
    <t xml:space="preserve">No. of 'GENERAL CREDIT CARD' </t>
  </si>
  <si>
    <t>issued and Amount sanctioned</t>
  </si>
  <si>
    <t>a. No. of A/c</t>
  </si>
  <si>
    <t>b. Amount in lacs</t>
  </si>
  <si>
    <t xml:space="preserve">No. of 'KISAN CREDIT CARD' issued and Amount </t>
  </si>
  <si>
    <t>sanctioned</t>
  </si>
  <si>
    <t>Name of Bank's</t>
  </si>
  <si>
    <t xml:space="preserve">                             CBI</t>
  </si>
  <si>
    <t>H'bad</t>
  </si>
  <si>
    <t>Raisen</t>
  </si>
  <si>
    <t>Mandla</t>
  </si>
  <si>
    <t xml:space="preserve"> BOB</t>
  </si>
  <si>
    <t>Sagar</t>
  </si>
  <si>
    <t>Khandwa</t>
  </si>
  <si>
    <t>Khargone</t>
  </si>
  <si>
    <t>Burhanpur</t>
  </si>
  <si>
    <t>Vidisha</t>
  </si>
  <si>
    <t>Neemuch</t>
  </si>
  <si>
    <t>Shivpuri</t>
  </si>
  <si>
    <t xml:space="preserve">                     SBOI</t>
  </si>
  <si>
    <t>Harda</t>
  </si>
  <si>
    <t>Chhatarput</t>
  </si>
  <si>
    <t>Damoh</t>
  </si>
  <si>
    <t>Satna</t>
  </si>
  <si>
    <t>Jabalpur</t>
  </si>
  <si>
    <t xml:space="preserve">                                            Progress of Financial Inclusion for Districts selected</t>
  </si>
  <si>
    <t>UCO</t>
  </si>
  <si>
    <t>Narsinghpur</t>
  </si>
  <si>
    <t>Sheopurkalan</t>
  </si>
  <si>
    <t xml:space="preserve">              </t>
  </si>
  <si>
    <t>Dena Bk</t>
  </si>
  <si>
    <t>Dhar</t>
  </si>
  <si>
    <t>Datia</t>
  </si>
  <si>
    <t>Sehore</t>
  </si>
  <si>
    <t>Morena</t>
  </si>
  <si>
    <t>Bhind</t>
  </si>
  <si>
    <t xml:space="preserve">     OBC</t>
  </si>
  <si>
    <t xml:space="preserve">                           BOI</t>
  </si>
  <si>
    <t xml:space="preserve">                BOI</t>
  </si>
  <si>
    <t>Shahdol</t>
  </si>
  <si>
    <t>Gwalior</t>
  </si>
  <si>
    <t>Ujjain</t>
  </si>
  <si>
    <t>Guna</t>
  </si>
  <si>
    <t>Corp Bank</t>
  </si>
  <si>
    <t>Synd Bank</t>
  </si>
  <si>
    <t>P&amp;SB</t>
  </si>
  <si>
    <t>Ashok Nagar</t>
  </si>
  <si>
    <t>Balaghat</t>
  </si>
  <si>
    <t>Indore</t>
  </si>
  <si>
    <t>Bhopal</t>
  </si>
  <si>
    <t xml:space="preserve">       IOB</t>
  </si>
  <si>
    <t>958/146771</t>
  </si>
  <si>
    <t>61/3000</t>
  </si>
  <si>
    <t>5/11204</t>
  </si>
  <si>
    <t>AXIS BANK</t>
  </si>
  <si>
    <t>Axis Bank</t>
  </si>
  <si>
    <t xml:space="preserve">Axis Bank </t>
  </si>
  <si>
    <t>586/74000</t>
  </si>
  <si>
    <t>52/10000</t>
  </si>
  <si>
    <t>2/22412</t>
  </si>
  <si>
    <t xml:space="preserve">******     MSME    ****** </t>
  </si>
  <si>
    <t xml:space="preserve">  ******     MSME    ****** </t>
  </si>
  <si>
    <t xml:space="preserve">    ******  PROGRESS  DURING  01/04/2007 TO  31/12/2007 ******</t>
  </si>
  <si>
    <t xml:space="preserve"> ******  PROGRESS  DURING  01/04/2007 TO  31/12/2007 ******</t>
  </si>
  <si>
    <t>MSME</t>
  </si>
  <si>
    <t xml:space="preserve">lkmFk baf&lt;;u cSd </t>
  </si>
  <si>
    <t>SMALL&amp;MICR(MANUF.)ENT.</t>
  </si>
  <si>
    <t>SMALL &amp; MICOR. SER.</t>
  </si>
  <si>
    <t>MEDIUM IND.</t>
  </si>
  <si>
    <t>SME</t>
  </si>
  <si>
    <t>31/03/2008</t>
  </si>
  <si>
    <t>TO TOTAL CR</t>
  </si>
  <si>
    <t>TOTAL CR</t>
  </si>
  <si>
    <t>O/S AMT MAR-05</t>
  </si>
  <si>
    <t>THE SOUTH INDIAN BK</t>
  </si>
  <si>
    <t>SMES</t>
  </si>
  <si>
    <t>PROGRESS UNDER KISAN CREDIT CARD</t>
  </si>
  <si>
    <t>PROGRESS UNDER HOUSING FINANCE SCHEME</t>
  </si>
  <si>
    <t>GJRHFS</t>
  </si>
  <si>
    <t>Schedule Tribe</t>
  </si>
  <si>
    <t>Schedule Caste</t>
  </si>
  <si>
    <t>Educational Loan</t>
  </si>
  <si>
    <t>2008-09</t>
  </si>
  <si>
    <t>Progressive use of HINDI RAJ BHASHA (T-34)</t>
  </si>
  <si>
    <t>NO.23</t>
  </si>
  <si>
    <t>cSd vkWQ jktLFkku</t>
  </si>
  <si>
    <t>vkbZ-lh-vkbZZ-lh-vkbZ cSd</t>
  </si>
  <si>
    <t>bZUMqlhUx cSd</t>
  </si>
  <si>
    <t>ING VYSYA BANK</t>
  </si>
  <si>
    <t>THE KARNATAKA BANK</t>
  </si>
  <si>
    <t>Jhabua</t>
  </si>
  <si>
    <t>PNB</t>
  </si>
  <si>
    <t>30/06/2008</t>
  </si>
  <si>
    <t>Satpura Narmada RRB</t>
  </si>
  <si>
    <t>OUSTANDING</t>
  </si>
  <si>
    <t>DISBUSEMENT</t>
  </si>
  <si>
    <t>LOAN SANCTIONED DURING 08-09</t>
  </si>
  <si>
    <t xml:space="preserve"> LOAN DISBURSED DURING 08-09</t>
  </si>
  <si>
    <t>upto 2004-05</t>
  </si>
  <si>
    <t>SUB-TOTAL</t>
  </si>
  <si>
    <t>jkT; lgdkjh cSad</t>
  </si>
  <si>
    <t>,asfDll cSad</t>
  </si>
  <si>
    <t xml:space="preserve">                                                                                    District(Selected for financial inclusion)</t>
  </si>
  <si>
    <t xml:space="preserve">                                   Allhabad Bank</t>
  </si>
  <si>
    <t xml:space="preserve">                             SBI</t>
  </si>
  <si>
    <t xml:space="preserve">                                            Progress of Financial Inclusion for Districts selected                      </t>
  </si>
  <si>
    <t xml:space="preserve"> TABLE-12</t>
  </si>
  <si>
    <t>b. Amount</t>
  </si>
  <si>
    <t xml:space="preserve">b. Amount </t>
  </si>
  <si>
    <t xml:space="preserve">                                                                    District(Selected for financial inclusion)</t>
  </si>
  <si>
    <t>SP.SME</t>
  </si>
  <si>
    <t>AXIS Bank</t>
  </si>
  <si>
    <t xml:space="preserve">The Karur Vysya Bank </t>
  </si>
  <si>
    <t>Kotak mah. Bank</t>
  </si>
  <si>
    <t>Bombay Mark. Bank</t>
  </si>
  <si>
    <t>Bombay Mar. Bank</t>
  </si>
  <si>
    <t>Kotak Mah. Bank</t>
  </si>
  <si>
    <t>UPTO 30.06.2008</t>
  </si>
  <si>
    <t>NO. OF A/C</t>
  </si>
  <si>
    <t>TABLE NO.-04 FINANCIAL ASISTANCE TO WEAKER SECTION</t>
  </si>
  <si>
    <t>PART -1</t>
  </si>
  <si>
    <t>PART-2</t>
  </si>
  <si>
    <t xml:space="preserve">ANTYA VAWATI </t>
  </si>
  <si>
    <t>DIRECT LENCING</t>
  </si>
  <si>
    <t xml:space="preserve">LOAN DISBURED </t>
  </si>
  <si>
    <t>LOAN OUTSTANDING As</t>
  </si>
  <si>
    <t>Swarojgar Credit Cards</t>
  </si>
  <si>
    <t>Artisan Credit Cards</t>
  </si>
  <si>
    <t>Gneral Credit Card</t>
  </si>
  <si>
    <t>INFORMATION IN RESPECT OF MPEB,IDBI,SIDBI &amp; OTHER SECURITIES</t>
  </si>
  <si>
    <t>BOM</t>
  </si>
  <si>
    <t>1/21000</t>
  </si>
  <si>
    <t xml:space="preserve">               UBOI</t>
  </si>
  <si>
    <t>30/09/2008</t>
  </si>
  <si>
    <t xml:space="preserve">  ******  PROGRESS  DURING  01/04/2008 TO  30/09/2008 ******</t>
  </si>
  <si>
    <t>******  PROGRESS  DURING  31/03/2008 TO  30/09/2008 ******</t>
  </si>
  <si>
    <t>TABLE  8</t>
  </si>
  <si>
    <t xml:space="preserve">                               </t>
  </si>
  <si>
    <t>-</t>
  </si>
  <si>
    <t>repeat</t>
  </si>
  <si>
    <t>SEPT.08</t>
  </si>
  <si>
    <t>O/S AS ON 30.09.08</t>
  </si>
  <si>
    <t>******  PROGRESS  DURING  01/04/2008 TO  30/09/2008 ******</t>
  </si>
  <si>
    <t xml:space="preserve">                                                                                             vb                                                                                                                                                      </t>
  </si>
  <si>
    <t>SRMS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</si>
</sst>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&quot;Rs.&quot;#,##0_);\(&quot;Rs.&quot;#,##0\)"/>
    <numFmt numFmtId="185" formatCode="&quot;Rs.&quot;#,##0_);[Red]\(&quot;Rs.&quot;#,##0\)"/>
    <numFmt numFmtId="186" formatCode="&quot;Rs.&quot;#,##0.00_);\(&quot;Rs.&quot;#,##0.00\)"/>
    <numFmt numFmtId="187" formatCode="&quot;Rs.&quot;#,##0.00_);[Red]\(&quot;Rs.&quot;#,##0.00\)"/>
    <numFmt numFmtId="188" formatCode="_(&quot;Rs.&quot;* #,##0_);_(&quot;Rs.&quot;* \(#,##0\);_(&quot;Rs.&quot;* &quot;-&quot;_);_(@_)"/>
    <numFmt numFmtId="189" formatCode="_(&quot;Rs.&quot;* #,##0.00_);_(&quot;Rs.&quot;* \(#,##0.00\);_(&quot;Rs.&quot;* &quot;-&quot;??_);_(@_)"/>
    <numFmt numFmtId="190" formatCode="0.0"/>
    <numFmt numFmtId="191" formatCode="yyyy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u val="single"/>
      <sz val="11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6"/>
      <name val="DevLys 010"/>
      <family val="0"/>
    </font>
    <font>
      <b/>
      <sz val="14"/>
      <name val="DevLys 010"/>
      <family val="0"/>
    </font>
    <font>
      <sz val="16"/>
      <name val="Arial"/>
      <family val="0"/>
    </font>
    <font>
      <sz val="10"/>
      <name val="DevLys 010"/>
      <family val="0"/>
    </font>
    <font>
      <b/>
      <sz val="9"/>
      <color indexed="63"/>
      <name val="Tahoma"/>
      <family val="2"/>
    </font>
    <font>
      <sz val="10"/>
      <color indexed="8"/>
      <name val="Tahoma"/>
      <family val="2"/>
    </font>
    <font>
      <b/>
      <sz val="10"/>
      <name val="DevLys 010"/>
      <family val="0"/>
    </font>
    <font>
      <sz val="10"/>
      <name val="Copperplate Gothic Bold"/>
      <family val="2"/>
    </font>
    <font>
      <sz val="8"/>
      <name val="Copperplate Gothic Light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/>
    </xf>
    <xf numFmtId="1" fontId="14" fillId="0" borderId="1" xfId="0" applyNumberFormat="1" applyFont="1" applyFill="1" applyBorder="1" applyAlignment="1">
      <alignment/>
    </xf>
    <xf numFmtId="1" fontId="12" fillId="0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11" fillId="0" borderId="4" xfId="0" applyFont="1" applyBorder="1" applyAlignment="1">
      <alignment/>
    </xf>
    <xf numFmtId="1" fontId="11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1" fontId="10" fillId="0" borderId="4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11" fillId="0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/>
    </xf>
    <xf numFmtId="1" fontId="12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1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2" fontId="10" fillId="0" borderId="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3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9" fillId="0" borderId="1" xfId="0" applyFont="1" applyBorder="1" applyAlignment="1">
      <alignment/>
    </xf>
    <xf numFmtId="1" fontId="19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1" fontId="11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0" xfId="0" applyNumberFormat="1" applyFont="1" applyAlignment="1">
      <alignment horizontal="center"/>
    </xf>
    <xf numFmtId="1" fontId="11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0" fillId="0" borderId="2" xfId="0" applyBorder="1" applyAlignment="1">
      <alignment/>
    </xf>
    <xf numFmtId="2" fontId="19" fillId="0" borderId="4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" fontId="10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11" fillId="0" borderId="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0" fillId="0" borderId="4" xfId="0" applyFont="1" applyFill="1" applyBorder="1" applyAlignment="1">
      <alignment/>
    </xf>
    <xf numFmtId="1" fontId="20" fillId="0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20" fillId="0" borderId="4" xfId="0" applyNumberFormat="1" applyFont="1" applyBorder="1" applyAlignment="1">
      <alignment/>
    </xf>
    <xf numFmtId="0" fontId="0" fillId="3" borderId="0" xfId="0" applyFill="1" applyAlignment="1">
      <alignment/>
    </xf>
    <xf numFmtId="0" fontId="11" fillId="4" borderId="4" xfId="0" applyFont="1" applyFill="1" applyBorder="1" applyAlignment="1">
      <alignment/>
    </xf>
    <xf numFmtId="1" fontId="11" fillId="4" borderId="4" xfId="0" applyNumberFormat="1" applyFont="1" applyFill="1" applyBorder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1" fontId="10" fillId="4" borderId="4" xfId="0" applyNumberFormat="1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20" fillId="4" borderId="4" xfId="0" applyFon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12" fillId="0" borderId="4" xfId="0" applyNumberFormat="1" applyFont="1" applyBorder="1" applyAlignment="1">
      <alignment/>
    </xf>
    <xf numFmtId="1" fontId="11" fillId="0" borderId="4" xfId="0" applyNumberFormat="1" applyFont="1" applyBorder="1" applyAlignment="1">
      <alignment horizontal="center"/>
    </xf>
    <xf numFmtId="1" fontId="10" fillId="0" borderId="6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" fontId="10" fillId="0" borderId="7" xfId="0" applyNumberFormat="1" applyFont="1" applyBorder="1" applyAlignment="1">
      <alignment/>
    </xf>
    <xf numFmtId="1" fontId="10" fillId="0" borderId="9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10" fillId="0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1" fontId="19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10" fillId="0" borderId="6" xfId="0" applyNumberFormat="1" applyFont="1" applyBorder="1" applyAlignment="1">
      <alignment horizontal="left"/>
    </xf>
    <xf numFmtId="1" fontId="10" fillId="0" borderId="0" xfId="0" applyNumberFormat="1" applyFont="1" applyAlignment="1" quotePrefix="1">
      <alignment horizontal="center"/>
    </xf>
    <xf numFmtId="1" fontId="11" fillId="4" borderId="0" xfId="0" applyNumberFormat="1" applyFont="1" applyFill="1" applyAlignment="1">
      <alignment/>
    </xf>
    <xf numFmtId="1" fontId="20" fillId="4" borderId="4" xfId="0" applyNumberFormat="1" applyFont="1" applyFill="1" applyBorder="1" applyAlignment="1">
      <alignment/>
    </xf>
    <xf numFmtId="1" fontId="19" fillId="4" borderId="4" xfId="0" applyNumberFormat="1" applyFont="1" applyFill="1" applyBorder="1" applyAlignment="1">
      <alignment/>
    </xf>
    <xf numFmtId="1" fontId="19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7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1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27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/>
    </xf>
    <xf numFmtId="1" fontId="12" fillId="0" borderId="4" xfId="0" applyNumberFormat="1" applyFon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1" fillId="0" borderId="0" xfId="0" applyFont="1" applyAlignment="1">
      <alignment/>
    </xf>
    <xf numFmtId="0" fontId="20" fillId="4" borderId="0" xfId="0" applyFont="1" applyFill="1" applyAlignment="1">
      <alignment/>
    </xf>
    <xf numFmtId="1" fontId="20" fillId="4" borderId="0" xfId="0" applyNumberFormat="1" applyFont="1" applyFill="1" applyAlignment="1">
      <alignment/>
    </xf>
    <xf numFmtId="0" fontId="19" fillId="4" borderId="6" xfId="0" applyFont="1" applyFill="1" applyBorder="1" applyAlignment="1">
      <alignment/>
    </xf>
    <xf numFmtId="1" fontId="19" fillId="4" borderId="2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/>
    </xf>
    <xf numFmtId="1" fontId="2" fillId="0" borderId="4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 horizontal="right"/>
    </xf>
    <xf numFmtId="1" fontId="10" fillId="0" borderId="9" xfId="0" applyNumberFormat="1" applyFont="1" applyFill="1" applyBorder="1" applyAlignment="1" quotePrefix="1">
      <alignment horizontal="center"/>
    </xf>
    <xf numFmtId="1" fontId="11" fillId="0" borderId="4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 quotePrefix="1">
      <alignment horizontal="right"/>
    </xf>
    <xf numFmtId="1" fontId="2" fillId="0" borderId="4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" fontId="1" fillId="0" borderId="4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/>
    </xf>
    <xf numFmtId="1" fontId="1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2" fillId="2" borderId="4" xfId="0" applyNumberFormat="1" applyFont="1" applyFill="1" applyBorder="1" applyAlignment="1">
      <alignment/>
    </xf>
    <xf numFmtId="1" fontId="16" fillId="2" borderId="4" xfId="0" applyNumberFormat="1" applyFont="1" applyFill="1" applyBorder="1" applyAlignment="1">
      <alignment/>
    </xf>
    <xf numFmtId="0" fontId="2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2" fontId="0" fillId="0" borderId="4" xfId="0" applyNumberFormat="1" applyFill="1" applyBorder="1" applyAlignment="1">
      <alignment/>
    </xf>
    <xf numFmtId="2" fontId="6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1" fontId="11" fillId="0" borderId="6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" fontId="1" fillId="0" borderId="1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 quotePrefix="1">
      <alignment horizontal="center"/>
    </xf>
    <xf numFmtId="1" fontId="1" fillId="0" borderId="0" xfId="0" applyNumberFormat="1" applyFont="1" applyFill="1" applyAlignment="1" quotePrefix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11" xfId="0" applyNumberFormat="1" applyFont="1" applyFill="1" applyBorder="1" applyAlignment="1" quotePrefix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10" fillId="0" borderId="14" xfId="0" applyNumberFormat="1" applyFont="1" applyFill="1" applyBorder="1" applyAlignment="1">
      <alignment/>
    </xf>
    <xf numFmtId="1" fontId="10" fillId="0" borderId="7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0" fillId="7" borderId="4" xfId="0" applyFill="1" applyBorder="1" applyAlignment="1">
      <alignment/>
    </xf>
    <xf numFmtId="0" fontId="0" fillId="7" borderId="0" xfId="0" applyFill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Alignment="1">
      <alignment/>
    </xf>
    <xf numFmtId="0" fontId="0" fillId="9" borderId="4" xfId="0" applyFill="1" applyBorder="1" applyAlignment="1">
      <alignment/>
    </xf>
    <xf numFmtId="0" fontId="0" fillId="9" borderId="0" xfId="0" applyFill="1" applyAlignment="1">
      <alignment/>
    </xf>
    <xf numFmtId="0" fontId="0" fillId="10" borderId="4" xfId="0" applyFill="1" applyBorder="1" applyAlignment="1">
      <alignment/>
    </xf>
    <xf numFmtId="0" fontId="0" fillId="10" borderId="0" xfId="0" applyFill="1" applyAlignment="1">
      <alignment/>
    </xf>
    <xf numFmtId="0" fontId="0" fillId="11" borderId="4" xfId="0" applyFill="1" applyBorder="1" applyAlignment="1">
      <alignment/>
    </xf>
    <xf numFmtId="0" fontId="0" fillId="11" borderId="0" xfId="0" applyFill="1" applyAlignment="1">
      <alignment/>
    </xf>
    <xf numFmtId="0" fontId="0" fillId="12" borderId="4" xfId="0" applyFill="1" applyBorder="1" applyAlignment="1">
      <alignment/>
    </xf>
    <xf numFmtId="0" fontId="0" fillId="12" borderId="0" xfId="0" applyFill="1" applyAlignment="1">
      <alignment/>
    </xf>
    <xf numFmtId="0" fontId="0" fillId="13" borderId="4" xfId="0" applyFill="1" applyBorder="1" applyAlignment="1">
      <alignment/>
    </xf>
    <xf numFmtId="0" fontId="0" fillId="13" borderId="0" xfId="0" applyFill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9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2" fontId="27" fillId="0" borderId="9" xfId="0" applyNumberFormat="1" applyFont="1" applyBorder="1" applyAlignment="1">
      <alignment horizontal="left" vertical="center"/>
    </xf>
    <xf numFmtId="0" fontId="1" fillId="0" borderId="4" xfId="0" applyFont="1" applyBorder="1" applyAlignment="1">
      <alignment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0" fillId="2" borderId="4" xfId="0" applyNumberFormat="1" applyFont="1" applyFill="1" applyBorder="1" applyAlignment="1">
      <alignment/>
    </xf>
    <xf numFmtId="1" fontId="10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10" fillId="2" borderId="4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/>
    </xf>
    <xf numFmtId="1" fontId="10" fillId="2" borderId="8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10" fillId="2" borderId="2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11" fillId="2" borderId="4" xfId="0" applyFont="1" applyFill="1" applyBorder="1" applyAlignment="1">
      <alignment/>
    </xf>
    <xf numFmtId="1" fontId="19" fillId="2" borderId="4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/>
    </xf>
    <xf numFmtId="1" fontId="10" fillId="2" borderId="3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6" fillId="2" borderId="4" xfId="0" applyFont="1" applyFill="1" applyBorder="1" applyAlignment="1">
      <alignment/>
    </xf>
    <xf numFmtId="1" fontId="21" fillId="2" borderId="4" xfId="0" applyNumberFormat="1" applyFont="1" applyFill="1" applyBorder="1" applyAlignment="1">
      <alignment/>
    </xf>
    <xf numFmtId="0" fontId="10" fillId="2" borderId="4" xfId="0" applyFont="1" applyFill="1" applyBorder="1" applyAlignment="1">
      <alignment/>
    </xf>
    <xf numFmtId="1" fontId="10" fillId="4" borderId="0" xfId="0" applyNumberFormat="1" applyFont="1" applyFill="1" applyAlignment="1">
      <alignment/>
    </xf>
    <xf numFmtId="1" fontId="10" fillId="4" borderId="1" xfId="0" applyNumberFormat="1" applyFont="1" applyFill="1" applyBorder="1" applyAlignment="1">
      <alignment/>
    </xf>
    <xf numFmtId="1" fontId="10" fillId="4" borderId="2" xfId="0" applyNumberFormat="1" applyFont="1" applyFill="1" applyBorder="1" applyAlignment="1">
      <alignment/>
    </xf>
    <xf numFmtId="1" fontId="11" fillId="4" borderId="0" xfId="0" applyNumberFormat="1" applyFont="1" applyFill="1" applyAlignment="1">
      <alignment horizontal="right"/>
    </xf>
    <xf numFmtId="1" fontId="10" fillId="4" borderId="0" xfId="0" applyNumberFormat="1" applyFont="1" applyFill="1" applyAlignment="1">
      <alignment horizontal="right"/>
    </xf>
    <xf numFmtId="1" fontId="10" fillId="4" borderId="1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right"/>
    </xf>
    <xf numFmtId="1" fontId="12" fillId="4" borderId="0" xfId="0" applyNumberFormat="1" applyFont="1" applyFill="1" applyAlignment="1">
      <alignment horizontal="right"/>
    </xf>
    <xf numFmtId="1" fontId="10" fillId="4" borderId="6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right"/>
    </xf>
    <xf numFmtId="1" fontId="10" fillId="4" borderId="1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1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1" fontId="1" fillId="4" borderId="3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" fontId="1" fillId="4" borderId="4" xfId="0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1" fontId="12" fillId="4" borderId="0" xfId="0" applyNumberFormat="1" applyFont="1" applyFill="1" applyBorder="1" applyAlignment="1">
      <alignment/>
    </xf>
    <xf numFmtId="1" fontId="11" fillId="4" borderId="0" xfId="0" applyNumberFormat="1" applyFont="1" applyFill="1" applyBorder="1" applyAlignment="1">
      <alignment/>
    </xf>
    <xf numFmtId="1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1" fontId="19" fillId="4" borderId="6" xfId="0" applyNumberFormat="1" applyFont="1" applyFill="1" applyBorder="1" applyAlignment="1">
      <alignment horizontal="left"/>
    </xf>
    <xf numFmtId="1" fontId="19" fillId="4" borderId="10" xfId="0" applyNumberFormat="1" applyFont="1" applyFill="1" applyBorder="1" applyAlignment="1">
      <alignment horizontal="left"/>
    </xf>
    <xf numFmtId="1" fontId="11" fillId="4" borderId="10" xfId="0" applyNumberFormat="1" applyFont="1" applyFill="1" applyBorder="1" applyAlignment="1">
      <alignment/>
    </xf>
    <xf numFmtId="0" fontId="19" fillId="4" borderId="3" xfId="0" applyFont="1" applyFill="1" applyBorder="1" applyAlignment="1">
      <alignment/>
    </xf>
    <xf numFmtId="1" fontId="19" fillId="4" borderId="12" xfId="0" applyNumberFormat="1" applyFont="1" applyFill="1" applyBorder="1" applyAlignment="1">
      <alignment/>
    </xf>
    <xf numFmtId="1" fontId="19" fillId="4" borderId="11" xfId="0" applyNumberFormat="1" applyFont="1" applyFill="1" applyBorder="1" applyAlignment="1">
      <alignment/>
    </xf>
    <xf numFmtId="1" fontId="19" fillId="4" borderId="6" xfId="0" applyNumberFormat="1" applyFont="1" applyFill="1" applyBorder="1" applyAlignment="1">
      <alignment/>
    </xf>
    <xf numFmtId="1" fontId="19" fillId="4" borderId="10" xfId="0" applyNumberFormat="1" applyFont="1" applyFill="1" applyBorder="1" applyAlignment="1">
      <alignment/>
    </xf>
    <xf numFmtId="1" fontId="11" fillId="4" borderId="11" xfId="0" applyNumberFormat="1" applyFont="1" applyFill="1" applyBorder="1" applyAlignment="1">
      <alignment/>
    </xf>
    <xf numFmtId="1" fontId="19" fillId="4" borderId="5" xfId="0" applyNumberFormat="1" applyFont="1" applyFill="1" applyBorder="1" applyAlignment="1">
      <alignment/>
    </xf>
    <xf numFmtId="1" fontId="19" fillId="4" borderId="14" xfId="0" applyNumberFormat="1" applyFont="1" applyFill="1" applyBorder="1" applyAlignment="1">
      <alignment/>
    </xf>
    <xf numFmtId="1" fontId="19" fillId="4" borderId="4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/>
    </xf>
    <xf numFmtId="1" fontId="12" fillId="4" borderId="4" xfId="0" applyNumberFormat="1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2" fillId="4" borderId="4" xfId="0" applyFont="1" applyFill="1" applyBorder="1" applyAlignment="1">
      <alignment/>
    </xf>
    <xf numFmtId="1" fontId="0" fillId="4" borderId="0" xfId="0" applyNumberFormat="1" applyFont="1" applyFill="1" applyAlignment="1">
      <alignment/>
    </xf>
    <xf numFmtId="0" fontId="11" fillId="4" borderId="1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21" fillId="4" borderId="0" xfId="0" applyFont="1" applyFill="1" applyAlignment="1">
      <alignment/>
    </xf>
    <xf numFmtId="0" fontId="1" fillId="4" borderId="0" xfId="0" applyFont="1" applyFill="1" applyAlignment="1">
      <alignment/>
    </xf>
    <xf numFmtId="2" fontId="0" fillId="4" borderId="4" xfId="0" applyNumberFormat="1" applyFill="1" applyBorder="1" applyAlignment="1">
      <alignment/>
    </xf>
    <xf numFmtId="2" fontId="21" fillId="4" borderId="4" xfId="0" applyNumberFormat="1" applyFont="1" applyFill="1" applyBorder="1" applyAlignment="1">
      <alignment/>
    </xf>
    <xf numFmtId="0" fontId="21" fillId="4" borderId="4" xfId="0" applyFont="1" applyFill="1" applyBorder="1" applyAlignment="1">
      <alignment/>
    </xf>
    <xf numFmtId="1" fontId="11" fillId="4" borderId="8" xfId="0" applyNumberFormat="1" applyFont="1" applyFill="1" applyBorder="1" applyAlignment="1">
      <alignment/>
    </xf>
    <xf numFmtId="1" fontId="1" fillId="4" borderId="7" xfId="0" applyNumberFormat="1" applyFont="1" applyFill="1" applyBorder="1" applyAlignment="1">
      <alignment/>
    </xf>
    <xf numFmtId="1" fontId="1" fillId="4" borderId="9" xfId="0" applyNumberFormat="1" applyFont="1" applyFill="1" applyBorder="1" applyAlignment="1">
      <alignment/>
    </xf>
    <xf numFmtId="1" fontId="0" fillId="4" borderId="9" xfId="0" applyNumberFormat="1" applyFill="1" applyBorder="1" applyAlignment="1">
      <alignment/>
    </xf>
    <xf numFmtId="1" fontId="0" fillId="4" borderId="8" xfId="0" applyNumberFormat="1" applyFill="1" applyBorder="1" applyAlignment="1">
      <alignment/>
    </xf>
    <xf numFmtId="0" fontId="0" fillId="4" borderId="3" xfId="0" applyFill="1" applyBorder="1" applyAlignment="1">
      <alignment/>
    </xf>
    <xf numFmtId="1" fontId="0" fillId="4" borderId="3" xfId="0" applyNumberFormat="1" applyFill="1" applyBorder="1" applyAlignment="1">
      <alignment/>
    </xf>
    <xf numFmtId="1" fontId="1" fillId="4" borderId="1" xfId="0" applyNumberFormat="1" applyFont="1" applyFill="1" applyBorder="1" applyAlignment="1">
      <alignment horizontal="left"/>
    </xf>
    <xf numFmtId="1" fontId="1" fillId="4" borderId="6" xfId="0" applyNumberFormat="1" applyFont="1" applyFill="1" applyBorder="1" applyAlignment="1">
      <alignment/>
    </xf>
    <xf numFmtId="1" fontId="1" fillId="4" borderId="10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/>
    </xf>
    <xf numFmtId="1" fontId="1" fillId="4" borderId="5" xfId="0" applyNumberFormat="1" applyFont="1" applyFill="1" applyBorder="1" applyAlignment="1">
      <alignment/>
    </xf>
    <xf numFmtId="1" fontId="1" fillId="4" borderId="14" xfId="0" applyNumberFormat="1" applyFont="1" applyFill="1" applyBorder="1" applyAlignment="1">
      <alignment/>
    </xf>
    <xf numFmtId="0" fontId="1" fillId="4" borderId="2" xfId="0" applyFont="1" applyFill="1" applyBorder="1" applyAlignment="1">
      <alignment/>
    </xf>
    <xf numFmtId="1" fontId="1" fillId="4" borderId="4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1" fontId="10" fillId="4" borderId="7" xfId="0" applyNumberFormat="1" applyFont="1" applyFill="1" applyBorder="1" applyAlignment="1">
      <alignment/>
    </xf>
    <xf numFmtId="1" fontId="10" fillId="4" borderId="9" xfId="0" applyNumberFormat="1" applyFont="1" applyFill="1" applyBorder="1" applyAlignment="1">
      <alignment/>
    </xf>
    <xf numFmtId="1" fontId="11" fillId="4" borderId="9" xfId="0" applyNumberFormat="1" applyFont="1" applyFill="1" applyBorder="1" applyAlignment="1">
      <alignment/>
    </xf>
    <xf numFmtId="1" fontId="11" fillId="4" borderId="3" xfId="0" applyNumberFormat="1" applyFont="1" applyFill="1" applyBorder="1" applyAlignment="1">
      <alignment/>
    </xf>
    <xf numFmtId="1" fontId="10" fillId="4" borderId="1" xfId="0" applyNumberFormat="1" applyFont="1" applyFill="1" applyBorder="1" applyAlignment="1">
      <alignment horizontal="left"/>
    </xf>
    <xf numFmtId="1" fontId="10" fillId="4" borderId="6" xfId="0" applyNumberFormat="1" applyFont="1" applyFill="1" applyBorder="1" applyAlignment="1">
      <alignment/>
    </xf>
    <xf numFmtId="1" fontId="10" fillId="4" borderId="10" xfId="0" applyNumberFormat="1" applyFont="1" applyFill="1" applyBorder="1" applyAlignment="1" quotePrefix="1">
      <alignment horizontal="center"/>
    </xf>
    <xf numFmtId="1" fontId="10" fillId="4" borderId="3" xfId="0" applyNumberFormat="1" applyFont="1" applyFill="1" applyBorder="1" applyAlignment="1">
      <alignment/>
    </xf>
    <xf numFmtId="1" fontId="10" fillId="4" borderId="4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/>
    </xf>
    <xf numFmtId="1" fontId="10" fillId="4" borderId="12" xfId="0" applyNumberFormat="1" applyFont="1" applyFill="1" applyBorder="1" applyAlignment="1">
      <alignment/>
    </xf>
    <xf numFmtId="1" fontId="10" fillId="4" borderId="5" xfId="0" applyNumberFormat="1" applyFont="1" applyFill="1" applyBorder="1" applyAlignment="1">
      <alignment/>
    </xf>
    <xf numFmtId="1" fontId="10" fillId="4" borderId="14" xfId="0" applyNumberFormat="1" applyFont="1" applyFill="1" applyBorder="1" applyAlignment="1">
      <alignment/>
    </xf>
    <xf numFmtId="0" fontId="16" fillId="4" borderId="0" xfId="0" applyFont="1" applyFill="1" applyAlignment="1">
      <alignment/>
    </xf>
    <xf numFmtId="1" fontId="10" fillId="4" borderId="0" xfId="0" applyNumberFormat="1" applyFont="1" applyFill="1" applyAlignment="1">
      <alignment horizontal="center"/>
    </xf>
    <xf numFmtId="1" fontId="10" fillId="4" borderId="6" xfId="0" applyNumberFormat="1" applyFont="1" applyFill="1" applyBorder="1" applyAlignment="1">
      <alignment horizontal="left"/>
    </xf>
    <xf numFmtId="1" fontId="10" fillId="4" borderId="0" xfId="0" applyNumberFormat="1" applyFont="1" applyFill="1" applyAlignment="1" quotePrefix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/>
    </xf>
    <xf numFmtId="1" fontId="1" fillId="4" borderId="11" xfId="0" applyNumberFormat="1" applyFont="1" applyFill="1" applyBorder="1" applyAlignment="1" quotePrefix="1">
      <alignment horizontal="center"/>
    </xf>
    <xf numFmtId="0" fontId="2" fillId="4" borderId="4" xfId="0" applyFont="1" applyFill="1" applyBorder="1" applyAlignment="1">
      <alignment/>
    </xf>
    <xf numFmtId="1" fontId="2" fillId="4" borderId="4" xfId="0" applyNumberFormat="1" applyFont="1" applyFill="1" applyBorder="1" applyAlignment="1">
      <alignment/>
    </xf>
    <xf numFmtId="0" fontId="21" fillId="4" borderId="4" xfId="0" applyFont="1" applyFill="1" applyBorder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6" fillId="4" borderId="4" xfId="0" applyNumberFormat="1" applyFont="1" applyFill="1" applyBorder="1" applyAlignment="1">
      <alignment horizontal="center"/>
    </xf>
    <xf numFmtId="1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/>
    </xf>
    <xf numFmtId="2" fontId="21" fillId="4" borderId="0" xfId="0" applyNumberFormat="1" applyFont="1" applyFill="1" applyAlignment="1">
      <alignment/>
    </xf>
    <xf numFmtId="1" fontId="21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1" fontId="1" fillId="4" borderId="0" xfId="0" applyNumberFormat="1" applyFont="1" applyFill="1" applyAlignment="1">
      <alignment horizontal="center"/>
    </xf>
    <xf numFmtId="0" fontId="1" fillId="4" borderId="6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2" fontId="21" fillId="4" borderId="0" xfId="0" applyNumberFormat="1" applyFont="1" applyFill="1" applyAlignment="1">
      <alignment/>
    </xf>
    <xf numFmtId="1" fontId="21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0" fontId="0" fillId="4" borderId="0" xfId="0" applyFill="1" applyBorder="1" applyAlignment="1">
      <alignment/>
    </xf>
    <xf numFmtId="2" fontId="11" fillId="4" borderId="4" xfId="0" applyNumberFormat="1" applyFont="1" applyFill="1" applyBorder="1" applyAlignment="1">
      <alignment/>
    </xf>
    <xf numFmtId="2" fontId="10" fillId="4" borderId="4" xfId="0" applyNumberFormat="1" applyFont="1" applyFill="1" applyBorder="1" applyAlignment="1">
      <alignment/>
    </xf>
    <xf numFmtId="1" fontId="19" fillId="4" borderId="0" xfId="0" applyNumberFormat="1" applyFont="1" applyFill="1" applyAlignment="1">
      <alignment/>
    </xf>
    <xf numFmtId="2" fontId="12" fillId="4" borderId="0" xfId="0" applyNumberFormat="1" applyFont="1" applyFill="1" applyAlignment="1">
      <alignment horizontal="right"/>
    </xf>
    <xf numFmtId="2" fontId="10" fillId="4" borderId="0" xfId="0" applyNumberFormat="1" applyFont="1" applyFill="1" applyAlignment="1">
      <alignment horizontal="right"/>
    </xf>
    <xf numFmtId="2" fontId="10" fillId="4" borderId="9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right"/>
    </xf>
    <xf numFmtId="2" fontId="10" fillId="4" borderId="3" xfId="0" applyNumberFormat="1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right"/>
    </xf>
    <xf numFmtId="1" fontId="9" fillId="4" borderId="0" xfId="0" applyNumberFormat="1" applyFont="1" applyFill="1" applyAlignment="1">
      <alignment/>
    </xf>
    <xf numFmtId="2" fontId="11" fillId="2" borderId="4" xfId="0" applyNumberFormat="1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9" fillId="4" borderId="4" xfId="0" applyFont="1" applyFill="1" applyBorder="1" applyAlignment="1">
      <alignment horizontal="right"/>
    </xf>
    <xf numFmtId="0" fontId="26" fillId="4" borderId="4" xfId="0" applyFont="1" applyFill="1" applyBorder="1" applyAlignment="1">
      <alignment horizontal="right"/>
    </xf>
    <xf numFmtId="0" fontId="26" fillId="4" borderId="4" xfId="0" applyFont="1" applyFill="1" applyBorder="1" applyAlignment="1">
      <alignment/>
    </xf>
    <xf numFmtId="0" fontId="19" fillId="4" borderId="0" xfId="0" applyFont="1" applyFill="1" applyAlignment="1">
      <alignment/>
    </xf>
    <xf numFmtId="0" fontId="20" fillId="4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/>
    </xf>
    <xf numFmtId="1" fontId="20" fillId="2" borderId="4" xfId="0" applyNumberFormat="1" applyFont="1" applyFill="1" applyBorder="1" applyAlignment="1">
      <alignment/>
    </xf>
    <xf numFmtId="1" fontId="19" fillId="2" borderId="4" xfId="0" applyNumberFormat="1" applyFont="1" applyFill="1" applyBorder="1" applyAlignment="1">
      <alignment/>
    </xf>
    <xf numFmtId="1" fontId="10" fillId="2" borderId="9" xfId="0" applyNumberFormat="1" applyFont="1" applyFill="1" applyBorder="1" applyAlignment="1" quotePrefix="1">
      <alignment horizontal="center"/>
    </xf>
    <xf numFmtId="1" fontId="11" fillId="2" borderId="4" xfId="0" applyNumberFormat="1" applyFont="1" applyFill="1" applyBorder="1" applyAlignment="1">
      <alignment horizontal="right"/>
    </xf>
    <xf numFmtId="1" fontId="10" fillId="2" borderId="4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/>
    </xf>
    <xf numFmtId="1" fontId="0" fillId="2" borderId="0" xfId="0" applyNumberFormat="1" applyFill="1" applyAlignment="1">
      <alignment horizontal="right"/>
    </xf>
    <xf numFmtId="1" fontId="1" fillId="2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1" fontId="11" fillId="2" borderId="0" xfId="0" applyNumberFormat="1" applyFont="1" applyFill="1" applyBorder="1" applyAlignment="1">
      <alignment/>
    </xf>
    <xf numFmtId="1" fontId="19" fillId="2" borderId="6" xfId="0" applyNumberFormat="1" applyFont="1" applyFill="1" applyBorder="1" applyAlignment="1">
      <alignment/>
    </xf>
    <xf numFmtId="1" fontId="19" fillId="2" borderId="10" xfId="0" applyNumberFormat="1" applyFont="1" applyFill="1" applyBorder="1" applyAlignment="1">
      <alignment/>
    </xf>
    <xf numFmtId="1" fontId="19" fillId="2" borderId="12" xfId="0" applyNumberFormat="1" applyFont="1" applyFill="1" applyBorder="1" applyAlignment="1">
      <alignment/>
    </xf>
    <xf numFmtId="1" fontId="19" fillId="2" borderId="11" xfId="0" applyNumberFormat="1" applyFont="1" applyFill="1" applyBorder="1" applyAlignment="1">
      <alignment/>
    </xf>
    <xf numFmtId="1" fontId="19" fillId="2" borderId="5" xfId="0" applyNumberFormat="1" applyFont="1" applyFill="1" applyBorder="1" applyAlignment="1">
      <alignment/>
    </xf>
    <xf numFmtId="1" fontId="19" fillId="2" borderId="14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1" fontId="19" fillId="2" borderId="10" xfId="0" applyNumberFormat="1" applyFont="1" applyFill="1" applyBorder="1" applyAlignment="1">
      <alignment horizontal="left"/>
    </xf>
    <xf numFmtId="1" fontId="20" fillId="2" borderId="6" xfId="0" applyNumberFormat="1" applyFont="1" applyFill="1" applyBorder="1" applyAlignment="1">
      <alignment/>
    </xf>
    <xf numFmtId="1" fontId="20" fillId="2" borderId="12" xfId="0" applyNumberFormat="1" applyFont="1" applyFill="1" applyBorder="1" applyAlignment="1">
      <alignment/>
    </xf>
    <xf numFmtId="1" fontId="20" fillId="2" borderId="10" xfId="0" applyNumberFormat="1" applyFont="1" applyFill="1" applyBorder="1" applyAlignment="1">
      <alignment/>
    </xf>
    <xf numFmtId="1" fontId="20" fillId="2" borderId="11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/>
    </xf>
    <xf numFmtId="1" fontId="11" fillId="2" borderId="10" xfId="0" applyNumberFormat="1" applyFont="1" applyFill="1" applyBorder="1" applyAlignment="1">
      <alignment/>
    </xf>
    <xf numFmtId="1" fontId="11" fillId="2" borderId="12" xfId="0" applyNumberFormat="1" applyFont="1" applyFill="1" applyBorder="1" applyAlignment="1">
      <alignment/>
    </xf>
    <xf numFmtId="1" fontId="11" fillId="2" borderId="11" xfId="0" applyNumberFormat="1" applyFont="1" applyFill="1" applyBorder="1" applyAlignment="1">
      <alignment/>
    </xf>
    <xf numFmtId="1" fontId="11" fillId="2" borderId="5" xfId="0" applyNumberFormat="1" applyFont="1" applyFill="1" applyBorder="1" applyAlignment="1">
      <alignment/>
    </xf>
    <xf numFmtId="1" fontId="11" fillId="2" borderId="14" xfId="0" applyNumberFormat="1" applyFont="1" applyFill="1" applyBorder="1" applyAlignment="1">
      <alignment/>
    </xf>
    <xf numFmtId="1" fontId="19" fillId="2" borderId="8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/>
    </xf>
    <xf numFmtId="1" fontId="12" fillId="2" borderId="7" xfId="0" applyNumberFormat="1" applyFont="1" applyFill="1" applyBorder="1" applyAlignment="1">
      <alignment/>
    </xf>
    <xf numFmtId="1" fontId="12" fillId="2" borderId="9" xfId="0" applyNumberFormat="1" applyFont="1" applyFill="1" applyBorder="1" applyAlignment="1">
      <alignment/>
    </xf>
    <xf numFmtId="1" fontId="11" fillId="2" borderId="8" xfId="0" applyNumberFormat="1" applyFont="1" applyFill="1" applyBorder="1" applyAlignment="1">
      <alignment/>
    </xf>
    <xf numFmtId="1" fontId="12" fillId="2" borderId="8" xfId="0" applyNumberFormat="1" applyFont="1" applyFill="1" applyBorder="1" applyAlignment="1">
      <alignment/>
    </xf>
    <xf numFmtId="0" fontId="10" fillId="2" borderId="2" xfId="0" applyFont="1" applyFill="1" applyBorder="1" applyAlignment="1">
      <alignment/>
    </xf>
    <xf numFmtId="1" fontId="10" fillId="2" borderId="3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1" fontId="19" fillId="2" borderId="9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1" fontId="2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19" fillId="2" borderId="9" xfId="0" applyNumberFormat="1" applyFont="1" applyFill="1" applyBorder="1" applyAlignment="1">
      <alignment horizontal="center" wrapText="1"/>
    </xf>
    <xf numFmtId="1" fontId="9" fillId="2" borderId="8" xfId="0" applyNumberFormat="1" applyFont="1" applyFill="1" applyBorder="1" applyAlignment="1">
      <alignment/>
    </xf>
    <xf numFmtId="1" fontId="9" fillId="2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1" fontId="19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0" fontId="12" fillId="2" borderId="4" xfId="0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9" fillId="2" borderId="0" xfId="0" applyNumberFormat="1" applyFont="1" applyFill="1" applyAlignment="1">
      <alignment/>
    </xf>
    <xf numFmtId="0" fontId="11" fillId="0" borderId="1" xfId="0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" fontId="20" fillId="2" borderId="4" xfId="0" applyNumberFormat="1" applyFont="1" applyFill="1" applyBorder="1" applyAlignment="1" quotePrefix="1">
      <alignment/>
    </xf>
    <xf numFmtId="1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0" fontId="1" fillId="2" borderId="3" xfId="0" applyFont="1" applyFill="1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1" fontId="1" fillId="2" borderId="4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right"/>
    </xf>
    <xf numFmtId="0" fontId="10" fillId="4" borderId="10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1" fontId="12" fillId="4" borderId="8" xfId="0" applyNumberFormat="1" applyFont="1" applyFill="1" applyBorder="1" applyAlignment="1">
      <alignment/>
    </xf>
    <xf numFmtId="1" fontId="20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1" fontId="10" fillId="0" borderId="5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14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4" xfId="0" applyFont="1" applyFill="1" applyBorder="1" applyAlignment="1">
      <alignment/>
    </xf>
    <xf numFmtId="1" fontId="31" fillId="0" borderId="4" xfId="0" applyNumberFormat="1" applyFont="1" applyFill="1" applyBorder="1" applyAlignment="1">
      <alignment/>
    </xf>
    <xf numFmtId="1" fontId="31" fillId="0" borderId="4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 quotePrefix="1">
      <alignment horizontal="center"/>
    </xf>
    <xf numFmtId="1" fontId="12" fillId="4" borderId="0" xfId="0" applyNumberFormat="1" applyFont="1" applyFill="1" applyAlignment="1">
      <alignment/>
    </xf>
    <xf numFmtId="1" fontId="16" fillId="4" borderId="0" xfId="0" applyNumberFormat="1" applyFont="1" applyFill="1" applyAlignment="1">
      <alignment/>
    </xf>
    <xf numFmtId="1" fontId="10" fillId="4" borderId="13" xfId="0" applyNumberFormat="1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1" fontId="10" fillId="4" borderId="8" xfId="0" applyNumberFormat="1" applyFont="1" applyFill="1" applyBorder="1" applyAlignment="1">
      <alignment/>
    </xf>
    <xf numFmtId="1" fontId="11" fillId="4" borderId="4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center"/>
    </xf>
    <xf numFmtId="2" fontId="10" fillId="4" borderId="0" xfId="0" applyNumberFormat="1" applyFont="1" applyFill="1" applyAlignment="1">
      <alignment horizontal="center"/>
    </xf>
    <xf numFmtId="190" fontId="11" fillId="4" borderId="0" xfId="0" applyNumberFormat="1" applyFont="1" applyFill="1" applyAlignment="1">
      <alignment/>
    </xf>
    <xf numFmtId="2" fontId="11" fillId="4" borderId="0" xfId="0" applyNumberFormat="1" applyFont="1" applyFill="1" applyAlignment="1">
      <alignment/>
    </xf>
    <xf numFmtId="2" fontId="10" fillId="4" borderId="0" xfId="0" applyNumberFormat="1" applyFont="1" applyFill="1" applyAlignment="1">
      <alignment/>
    </xf>
    <xf numFmtId="1" fontId="16" fillId="4" borderId="4" xfId="0" applyNumberFormat="1" applyFont="1" applyFill="1" applyBorder="1" applyAlignment="1">
      <alignment/>
    </xf>
    <xf numFmtId="1" fontId="10" fillId="4" borderId="7" xfId="0" applyNumberFormat="1" applyFont="1" applyFill="1" applyBorder="1" applyAlignment="1">
      <alignment horizontal="center"/>
    </xf>
    <xf numFmtId="1" fontId="10" fillId="4" borderId="3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left"/>
    </xf>
    <xf numFmtId="0" fontId="11" fillId="4" borderId="3" xfId="0" applyFont="1" applyFill="1" applyBorder="1" applyAlignment="1">
      <alignment/>
    </xf>
    <xf numFmtId="1" fontId="22" fillId="4" borderId="1" xfId="0" applyNumberFormat="1" applyFont="1" applyFill="1" applyBorder="1" applyAlignment="1">
      <alignment horizontal="center"/>
    </xf>
    <xf numFmtId="1" fontId="22" fillId="4" borderId="3" xfId="0" applyNumberFormat="1" applyFont="1" applyFill="1" applyBorder="1" applyAlignment="1">
      <alignment horizontal="center"/>
    </xf>
    <xf numFmtId="1" fontId="22" fillId="4" borderId="2" xfId="0" applyNumberFormat="1" applyFont="1" applyFill="1" applyBorder="1" applyAlignment="1">
      <alignment horizontal="center"/>
    </xf>
    <xf numFmtId="0" fontId="30" fillId="4" borderId="0" xfId="0" applyFont="1" applyFill="1" applyAlignment="1">
      <alignment/>
    </xf>
    <xf numFmtId="0" fontId="26" fillId="4" borderId="1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26" fillId="4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26" fillId="4" borderId="3" xfId="0" applyFont="1" applyFill="1" applyBorder="1" applyAlignment="1">
      <alignment horizontal="right"/>
    </xf>
    <xf numFmtId="0" fontId="26" fillId="4" borderId="11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26" fillId="4" borderId="2" xfId="0" applyFont="1" applyFill="1" applyBorder="1" applyAlignment="1">
      <alignment horizontal="right"/>
    </xf>
    <xf numFmtId="0" fontId="26" fillId="4" borderId="14" xfId="0" applyFont="1" applyFill="1" applyBorder="1" applyAlignment="1">
      <alignment/>
    </xf>
    <xf numFmtId="0" fontId="26" fillId="4" borderId="3" xfId="0" applyFont="1" applyFill="1" applyBorder="1" applyAlignment="1">
      <alignment/>
    </xf>
    <xf numFmtId="0" fontId="26" fillId="4" borderId="2" xfId="0" applyFont="1" applyFill="1" applyBorder="1" applyAlignment="1">
      <alignment/>
    </xf>
    <xf numFmtId="0" fontId="9" fillId="4" borderId="0" xfId="0" applyFont="1" applyFill="1" applyAlignment="1">
      <alignment/>
    </xf>
    <xf numFmtId="0" fontId="30" fillId="4" borderId="0" xfId="0" applyFont="1" applyFill="1" applyAlignment="1">
      <alignment/>
    </xf>
    <xf numFmtId="0" fontId="9" fillId="4" borderId="1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1" fontId="22" fillId="0" borderId="15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" fontId="22" fillId="0" borderId="9" xfId="0" applyNumberFormat="1" applyFont="1" applyFill="1" applyBorder="1" applyAlignment="1" quotePrefix="1">
      <alignment horizontal="center"/>
    </xf>
    <xf numFmtId="1" fontId="22" fillId="0" borderId="4" xfId="0" applyNumberFormat="1" applyFont="1" applyFill="1" applyBorder="1" applyAlignment="1">
      <alignment horizontal="center"/>
    </xf>
    <xf numFmtId="1" fontId="20" fillId="0" borderId="4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/>
    </xf>
    <xf numFmtId="0" fontId="19" fillId="0" borderId="4" xfId="0" applyFont="1" applyFill="1" applyBorder="1" applyAlignment="1">
      <alignment/>
    </xf>
    <xf numFmtId="1" fontId="19" fillId="0" borderId="4" xfId="0" applyNumberFormat="1" applyFont="1" applyFill="1" applyBorder="1" applyAlignment="1">
      <alignment/>
    </xf>
    <xf numFmtId="1" fontId="1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" fontId="32" fillId="0" borderId="4" xfId="0" applyNumberFormat="1" applyFont="1" applyFill="1" applyBorder="1" applyAlignment="1">
      <alignment/>
    </xf>
    <xf numFmtId="2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/>
    </xf>
    <xf numFmtId="1" fontId="14" fillId="2" borderId="1" xfId="0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Alignment="1">
      <alignment/>
    </xf>
    <xf numFmtId="1" fontId="16" fillId="2" borderId="0" xfId="0" applyNumberFormat="1" applyFont="1" applyFill="1" applyAlignment="1">
      <alignment/>
    </xf>
    <xf numFmtId="1" fontId="10" fillId="2" borderId="6" xfId="0" applyNumberFormat="1" applyFont="1" applyFill="1" applyBorder="1" applyAlignment="1">
      <alignment/>
    </xf>
    <xf numFmtId="1" fontId="10" fillId="2" borderId="13" xfId="0" applyNumberFormat="1" applyFont="1" applyFill="1" applyBorder="1" applyAlignment="1">
      <alignment/>
    </xf>
    <xf numFmtId="1" fontId="10" fillId="2" borderId="10" xfId="0" applyNumberFormat="1" applyFont="1" applyFill="1" applyBorder="1" applyAlignment="1">
      <alignment/>
    </xf>
    <xf numFmtId="1" fontId="10" fillId="2" borderId="9" xfId="0" applyNumberFormat="1" applyFont="1" applyFill="1" applyBorder="1" applyAlignment="1">
      <alignment/>
    </xf>
    <xf numFmtId="1" fontId="11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1" fontId="12" fillId="2" borderId="0" xfId="0" applyNumberFormat="1" applyFont="1" applyFill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1" fontId="10" fillId="2" borderId="3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/>
    </xf>
    <xf numFmtId="1" fontId="11" fillId="2" borderId="2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22" fillId="2" borderId="2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1" fontId="22" fillId="2" borderId="3" xfId="0" applyNumberFormat="1" applyFont="1" applyFill="1" applyBorder="1" applyAlignment="1">
      <alignment horizontal="right"/>
    </xf>
    <xf numFmtId="1" fontId="0" fillId="4" borderId="0" xfId="0" applyNumberFormat="1" applyFont="1" applyFill="1" applyAlignment="1">
      <alignment/>
    </xf>
    <xf numFmtId="1" fontId="20" fillId="4" borderId="3" xfId="0" applyNumberFormat="1" applyFont="1" applyFill="1" applyBorder="1" applyAlignment="1">
      <alignment/>
    </xf>
    <xf numFmtId="1" fontId="20" fillId="2" borderId="7" xfId="0" applyNumberFormat="1" applyFont="1" applyFill="1" applyBorder="1" applyAlignment="1">
      <alignment/>
    </xf>
    <xf numFmtId="1" fontId="33" fillId="4" borderId="4" xfId="0" applyNumberFormat="1" applyFont="1" applyFill="1" applyBorder="1" applyAlignment="1">
      <alignment/>
    </xf>
    <xf numFmtId="0" fontId="34" fillId="0" borderId="2" xfId="0" applyFont="1" applyFill="1" applyBorder="1" applyAlignment="1">
      <alignment/>
    </xf>
    <xf numFmtId="1" fontId="34" fillId="0" borderId="1" xfId="0" applyNumberFormat="1" applyFont="1" applyFill="1" applyBorder="1" applyAlignment="1">
      <alignment horizontal="center"/>
    </xf>
    <xf numFmtId="1" fontId="34" fillId="0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26" fillId="4" borderId="1" xfId="0" applyFont="1" applyFill="1" applyBorder="1" applyAlignment="1">
      <alignment/>
    </xf>
    <xf numFmtId="0" fontId="26" fillId="4" borderId="7" xfId="0" applyFont="1" applyFill="1" applyBorder="1" applyAlignment="1">
      <alignment/>
    </xf>
    <xf numFmtId="0" fontId="26" fillId="4" borderId="4" xfId="0" applyFont="1" applyFill="1" applyBorder="1" applyAlignment="1">
      <alignment/>
    </xf>
    <xf numFmtId="0" fontId="26" fillId="4" borderId="11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4" borderId="3" xfId="0" applyFont="1" applyFill="1" applyBorder="1" applyAlignment="1">
      <alignment/>
    </xf>
    <xf numFmtId="0" fontId="26" fillId="4" borderId="2" xfId="0" applyFont="1" applyFill="1" applyBorder="1" applyAlignment="1">
      <alignment/>
    </xf>
    <xf numFmtId="0" fontId="26" fillId="4" borderId="0" xfId="0" applyFont="1" applyFill="1" applyAlignment="1">
      <alignment/>
    </xf>
    <xf numFmtId="0" fontId="0" fillId="14" borderId="0" xfId="0" applyFill="1" applyAlignment="1">
      <alignment/>
    </xf>
    <xf numFmtId="0" fontId="9" fillId="4" borderId="10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26" fillId="4" borderId="6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6" fillId="4" borderId="14" xfId="0" applyFont="1" applyFill="1" applyBorder="1" applyAlignment="1">
      <alignment horizontal="left"/>
    </xf>
    <xf numFmtId="0" fontId="9" fillId="4" borderId="15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2" fontId="0" fillId="13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left"/>
    </xf>
    <xf numFmtId="0" fontId="1" fillId="15" borderId="4" xfId="0" applyFont="1" applyFill="1" applyBorder="1" applyAlignment="1">
      <alignment horizontal="center"/>
    </xf>
    <xf numFmtId="2" fontId="1" fillId="15" borderId="4" xfId="0" applyNumberFormat="1" applyFont="1" applyFill="1" applyBorder="1" applyAlignment="1">
      <alignment horizontal="center"/>
    </xf>
    <xf numFmtId="1" fontId="11" fillId="15" borderId="4" xfId="0" applyNumberFormat="1" applyFont="1" applyFill="1" applyBorder="1" applyAlignment="1">
      <alignment/>
    </xf>
    <xf numFmtId="1" fontId="12" fillId="15" borderId="4" xfId="0" applyNumberFormat="1" applyFont="1" applyFill="1" applyBorder="1" applyAlignment="1">
      <alignment/>
    </xf>
    <xf numFmtId="1" fontId="0" fillId="15" borderId="0" xfId="0" applyNumberFormat="1" applyFill="1" applyAlignment="1">
      <alignment/>
    </xf>
    <xf numFmtId="2" fontId="0" fillId="15" borderId="0" xfId="0" applyNumberFormat="1" applyFill="1" applyAlignment="1">
      <alignment/>
    </xf>
    <xf numFmtId="1" fontId="0" fillId="15" borderId="4" xfId="0" applyNumberFormat="1" applyFill="1" applyBorder="1" applyAlignment="1">
      <alignment/>
    </xf>
    <xf numFmtId="1" fontId="2" fillId="15" borderId="4" xfId="0" applyNumberFormat="1" applyFont="1" applyFill="1" applyBorder="1" applyAlignment="1">
      <alignment/>
    </xf>
    <xf numFmtId="0" fontId="20" fillId="2" borderId="4" xfId="0" applyFont="1" applyFill="1" applyBorder="1" applyAlignment="1">
      <alignment/>
    </xf>
    <xf numFmtId="1" fontId="0" fillId="2" borderId="4" xfId="0" applyNumberForma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1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31" fillId="0" borderId="4" xfId="0" applyFont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" fontId="11" fillId="0" borderId="8" xfId="0" applyNumberFormat="1" applyFont="1" applyFill="1" applyBorder="1" applyAlignment="1">
      <alignment/>
    </xf>
    <xf numFmtId="2" fontId="10" fillId="2" borderId="4" xfId="0" applyNumberFormat="1" applyFont="1" applyFill="1" applyBorder="1" applyAlignment="1">
      <alignment/>
    </xf>
    <xf numFmtId="1" fontId="11" fillId="16" borderId="4" xfId="0" applyNumberFormat="1" applyFont="1" applyFill="1" applyBorder="1" applyAlignment="1">
      <alignment/>
    </xf>
    <xf numFmtId="1" fontId="35" fillId="0" borderId="4" xfId="0" applyNumberFormat="1" applyFont="1" applyBorder="1" applyAlignment="1">
      <alignment/>
    </xf>
    <xf numFmtId="1" fontId="35" fillId="0" borderId="4" xfId="0" applyNumberFormat="1" applyFont="1" applyFill="1" applyBorder="1" applyAlignment="1">
      <alignment/>
    </xf>
    <xf numFmtId="1" fontId="35" fillId="0" borderId="0" xfId="0" applyNumberFormat="1" applyFont="1" applyAlignment="1">
      <alignment/>
    </xf>
    <xf numFmtId="1" fontId="31" fillId="2" borderId="4" xfId="0" applyNumberFormat="1" applyFont="1" applyFill="1" applyBorder="1" applyAlignment="1">
      <alignment/>
    </xf>
    <xf numFmtId="0" fontId="31" fillId="8" borderId="4" xfId="0" applyFont="1" applyFill="1" applyBorder="1" applyAlignment="1">
      <alignment/>
    </xf>
    <xf numFmtId="0" fontId="36" fillId="0" borderId="0" xfId="0" applyFont="1" applyAlignment="1">
      <alignment/>
    </xf>
    <xf numFmtId="0" fontId="31" fillId="8" borderId="0" xfId="0" applyFont="1" applyFill="1" applyAlignment="1">
      <alignment/>
    </xf>
    <xf numFmtId="0" fontId="1" fillId="4" borderId="4" xfId="0" applyFont="1" applyFill="1" applyBorder="1" applyAlignment="1">
      <alignment/>
    </xf>
    <xf numFmtId="1" fontId="22" fillId="2" borderId="4" xfId="0" applyNumberFormat="1" applyFont="1" applyFill="1" applyBorder="1" applyAlignment="1">
      <alignment horizontal="center"/>
    </xf>
    <xf numFmtId="1" fontId="20" fillId="2" borderId="4" xfId="0" applyNumberFormat="1" applyFont="1" applyFill="1" applyBorder="1" applyAlignment="1">
      <alignment horizontal="right"/>
    </xf>
    <xf numFmtId="1" fontId="10" fillId="0" borderId="1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9" fillId="4" borderId="9" xfId="0" applyNumberFormat="1" applyFont="1" applyFill="1" applyBorder="1" applyAlignment="1">
      <alignment horizontal="left"/>
    </xf>
    <xf numFmtId="1" fontId="19" fillId="4" borderId="8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0" fillId="4" borderId="5" xfId="0" applyNumberFormat="1" applyFont="1" applyFill="1" applyBorder="1" applyAlignment="1">
      <alignment horizontal="center"/>
    </xf>
    <xf numFmtId="1" fontId="10" fillId="4" borderId="14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9" fillId="4" borderId="5" xfId="0" applyNumberFormat="1" applyFont="1" applyFill="1" applyBorder="1" applyAlignment="1">
      <alignment horizontal="center"/>
    </xf>
    <xf numFmtId="1" fontId="19" fillId="4" borderId="14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1" fontId="19" fillId="4" borderId="7" xfId="0" applyNumberFormat="1" applyFont="1" applyFill="1" applyBorder="1" applyAlignment="1">
      <alignment horizontal="left"/>
    </xf>
    <xf numFmtId="1" fontId="22" fillId="0" borderId="5" xfId="0" applyNumberFormat="1" applyFont="1" applyFill="1" applyBorder="1" applyAlignment="1">
      <alignment horizontal="center"/>
    </xf>
    <xf numFmtId="1" fontId="22" fillId="0" borderId="14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0" fillId="2" borderId="5" xfId="0" applyNumberFormat="1" applyFont="1" applyFill="1" applyBorder="1" applyAlignment="1">
      <alignment horizontal="center"/>
    </xf>
    <xf numFmtId="1" fontId="10" fillId="2" borderId="14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" fontId="10" fillId="4" borderId="12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19" fillId="2" borderId="12" xfId="0" applyNumberFormat="1" applyFont="1" applyFill="1" applyBorder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/>
    </xf>
    <xf numFmtId="1" fontId="19" fillId="4" borderId="11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9" fillId="4" borderId="7" xfId="0" applyNumberFormat="1" applyFont="1" applyFill="1" applyBorder="1" applyAlignment="1">
      <alignment horizontal="center" wrapText="1"/>
    </xf>
    <xf numFmtId="1" fontId="19" fillId="4" borderId="9" xfId="0" applyNumberFormat="1" applyFont="1" applyFill="1" applyBorder="1" applyAlignment="1">
      <alignment horizontal="center" wrapText="1"/>
    </xf>
    <xf numFmtId="1" fontId="19" fillId="4" borderId="7" xfId="0" applyNumberFormat="1" applyFont="1" applyFill="1" applyBorder="1" applyAlignment="1">
      <alignment horizontal="center"/>
    </xf>
    <xf numFmtId="1" fontId="19" fillId="4" borderId="9" xfId="0" applyNumberFormat="1" applyFont="1" applyFill="1" applyBorder="1" applyAlignment="1">
      <alignment horizontal="center"/>
    </xf>
    <xf numFmtId="1" fontId="19" fillId="4" borderId="7" xfId="0" applyNumberFormat="1" applyFont="1" applyFill="1" applyBorder="1" applyAlignment="1">
      <alignment horizontal="center" vertical="top" wrapText="1"/>
    </xf>
    <xf numFmtId="1" fontId="19" fillId="4" borderId="9" xfId="0" applyNumberFormat="1" applyFont="1" applyFill="1" applyBorder="1" applyAlignment="1">
      <alignment horizontal="center" vertical="top" wrapText="1"/>
    </xf>
    <xf numFmtId="1" fontId="19" fillId="4" borderId="8" xfId="0" applyNumberFormat="1" applyFont="1" applyFill="1" applyBorder="1" applyAlignment="1">
      <alignment horizontal="center"/>
    </xf>
    <xf numFmtId="1" fontId="19" fillId="2" borderId="7" xfId="0" applyNumberFormat="1" applyFont="1" applyFill="1" applyBorder="1" applyAlignment="1">
      <alignment horizontal="center"/>
    </xf>
    <xf numFmtId="1" fontId="19" fillId="2" borderId="9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1" fontId="1" fillId="2" borderId="14" xfId="0" applyNumberFormat="1" applyFont="1" applyFill="1" applyBorder="1" applyAlignment="1">
      <alignment horizontal="center" vertical="top" wrapText="1"/>
    </xf>
    <xf numFmtId="1" fontId="1" fillId="4" borderId="13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" fontId="1" fillId="4" borderId="14" xfId="0" applyNumberFormat="1" applyFont="1" applyFill="1" applyBorder="1" applyAlignment="1">
      <alignment horizontal="center" vertical="top" wrapText="1"/>
    </xf>
    <xf numFmtId="1" fontId="1" fillId="4" borderId="6" xfId="0" applyNumberFormat="1" applyFont="1" applyFill="1" applyBorder="1" applyAlignment="1">
      <alignment horizontal="center" vertical="top" wrapText="1"/>
    </xf>
    <xf numFmtId="1" fontId="1" fillId="4" borderId="5" xfId="0" applyNumberFormat="1" applyFont="1" applyFill="1" applyBorder="1" applyAlignment="1">
      <alignment horizontal="center" vertical="top" wrapText="1"/>
    </xf>
    <xf numFmtId="1" fontId="10" fillId="2" borderId="6" xfId="0" applyNumberFormat="1" applyFont="1" applyFill="1" applyBorder="1" applyAlignment="1">
      <alignment horizontal="center" vertical="top" wrapText="1"/>
    </xf>
    <xf numFmtId="1" fontId="10" fillId="2" borderId="10" xfId="0" applyNumberFormat="1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10" fillId="2" borderId="11" xfId="0" applyNumberFormat="1" applyFont="1" applyFill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 vertical="top" wrapText="1"/>
    </xf>
    <xf numFmtId="1" fontId="10" fillId="2" borderId="14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justify" vertical="top"/>
    </xf>
    <xf numFmtId="0" fontId="22" fillId="0" borderId="3" xfId="0" applyFont="1" applyBorder="1" applyAlignment="1">
      <alignment horizontal="justify" vertical="top"/>
    </xf>
    <xf numFmtId="0" fontId="22" fillId="0" borderId="1" xfId="0" applyFont="1" applyBorder="1" applyAlignment="1">
      <alignment horizontal="justify" vertical="top" wrapText="1"/>
    </xf>
    <xf numFmtId="0" fontId="24" fillId="0" borderId="3" xfId="0" applyFont="1" applyBorder="1" applyAlignment="1">
      <alignment horizontal="justify" vertical="top" wrapText="1"/>
    </xf>
    <xf numFmtId="1" fontId="22" fillId="0" borderId="6" xfId="0" applyNumberFormat="1" applyFont="1" applyBorder="1" applyAlignment="1">
      <alignment horizontal="center" vertical="justify" wrapText="1"/>
    </xf>
    <xf numFmtId="1" fontId="22" fillId="0" borderId="13" xfId="0" applyNumberFormat="1" applyFont="1" applyBorder="1" applyAlignment="1">
      <alignment horizontal="center" vertical="justify" wrapText="1"/>
    </xf>
    <xf numFmtId="1" fontId="22" fillId="0" borderId="10" xfId="0" applyNumberFormat="1" applyFont="1" applyBorder="1" applyAlignment="1">
      <alignment horizontal="center" vertical="justify" wrapText="1"/>
    </xf>
    <xf numFmtId="1" fontId="11" fillId="0" borderId="12" xfId="0" applyNumberFormat="1" applyFont="1" applyBorder="1" applyAlignment="1">
      <alignment horizontal="center" vertical="justify" wrapText="1"/>
    </xf>
    <xf numFmtId="1" fontId="11" fillId="0" borderId="0" xfId="0" applyNumberFormat="1" applyFont="1" applyBorder="1" applyAlignment="1">
      <alignment horizontal="center" vertical="justify" wrapText="1"/>
    </xf>
    <xf numFmtId="1" fontId="11" fillId="0" borderId="11" xfId="0" applyNumberFormat="1" applyFont="1" applyBorder="1" applyAlignment="1">
      <alignment horizontal="center" vertical="justify" wrapText="1"/>
    </xf>
    <xf numFmtId="1" fontId="11" fillId="0" borderId="5" xfId="0" applyNumberFormat="1" applyFont="1" applyBorder="1" applyAlignment="1">
      <alignment horizontal="center" vertical="justify" wrapText="1"/>
    </xf>
    <xf numFmtId="1" fontId="11" fillId="0" borderId="15" xfId="0" applyNumberFormat="1" applyFont="1" applyBorder="1" applyAlignment="1">
      <alignment horizontal="center" vertical="justify" wrapText="1"/>
    </xf>
    <xf numFmtId="1" fontId="11" fillId="0" borderId="14" xfId="0" applyNumberFormat="1" applyFont="1" applyBorder="1" applyAlignment="1">
      <alignment horizontal="center" vertical="justify" wrapText="1"/>
    </xf>
    <xf numFmtId="1" fontId="23" fillId="0" borderId="6" xfId="0" applyNumberFormat="1" applyFont="1" applyBorder="1" applyAlignment="1">
      <alignment horizontal="center" vertical="justify" wrapText="1"/>
    </xf>
    <xf numFmtId="1" fontId="23" fillId="0" borderId="13" xfId="0" applyNumberFormat="1" applyFont="1" applyBorder="1" applyAlignment="1">
      <alignment horizontal="center" vertical="justify" wrapText="1"/>
    </xf>
    <xf numFmtId="1" fontId="23" fillId="0" borderId="10" xfId="0" applyNumberFormat="1" applyFont="1" applyBorder="1" applyAlignment="1">
      <alignment horizontal="center" vertical="justify" wrapText="1"/>
    </xf>
    <xf numFmtId="1" fontId="25" fillId="0" borderId="12" xfId="0" applyNumberFormat="1" applyFont="1" applyBorder="1" applyAlignment="1">
      <alignment horizontal="center" vertical="justify" wrapText="1"/>
    </xf>
    <xf numFmtId="1" fontId="25" fillId="0" borderId="0" xfId="0" applyNumberFormat="1" applyFont="1" applyBorder="1" applyAlignment="1">
      <alignment horizontal="center" vertical="justify" wrapText="1"/>
    </xf>
    <xf numFmtId="1" fontId="25" fillId="0" borderId="11" xfId="0" applyNumberFormat="1" applyFont="1" applyBorder="1" applyAlignment="1">
      <alignment horizontal="center" vertical="justify" wrapText="1"/>
    </xf>
    <xf numFmtId="1" fontId="25" fillId="0" borderId="5" xfId="0" applyNumberFormat="1" applyFont="1" applyBorder="1" applyAlignment="1">
      <alignment horizontal="center" vertical="justify" wrapText="1"/>
    </xf>
    <xf numFmtId="1" fontId="25" fillId="0" borderId="15" xfId="0" applyNumberFormat="1" applyFont="1" applyBorder="1" applyAlignment="1">
      <alignment horizontal="center" vertical="justify" wrapText="1"/>
    </xf>
    <xf numFmtId="1" fontId="25" fillId="0" borderId="14" xfId="0" applyNumberFormat="1" applyFont="1" applyBorder="1" applyAlignment="1">
      <alignment horizontal="center" vertical="justify" wrapText="1"/>
    </xf>
    <xf numFmtId="1" fontId="22" fillId="4" borderId="7" xfId="0" applyNumberFormat="1" applyFont="1" applyFill="1" applyBorder="1" applyAlignment="1">
      <alignment horizontal="center"/>
    </xf>
    <xf numFmtId="1" fontId="22" fillId="4" borderId="8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5" borderId="6" xfId="0" applyFont="1" applyFill="1" applyBorder="1" applyAlignment="1">
      <alignment horizontal="center" vertical="top"/>
    </xf>
    <xf numFmtId="0" fontId="1" fillId="15" borderId="13" xfId="0" applyFont="1" applyFill="1" applyBorder="1" applyAlignment="1">
      <alignment horizontal="center" vertical="top"/>
    </xf>
    <xf numFmtId="0" fontId="1" fillId="15" borderId="5" xfId="0" applyFont="1" applyFill="1" applyBorder="1" applyAlignment="1">
      <alignment horizontal="center" vertical="top"/>
    </xf>
    <xf numFmtId="0" fontId="1" fillId="15" borderId="15" xfId="0" applyFont="1" applyFill="1" applyBorder="1" applyAlignment="1">
      <alignment horizontal="center" vertical="top"/>
    </xf>
    <xf numFmtId="1" fontId="10" fillId="0" borderId="9" xfId="0" applyNumberFormat="1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1" fontId="22" fillId="0" borderId="7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9" fillId="4" borderId="4" xfId="0" applyNumberFormat="1" applyFont="1" applyFill="1" applyBorder="1" applyAlignment="1">
      <alignment horizontal="center"/>
    </xf>
    <xf numFmtId="1" fontId="22" fillId="4" borderId="4" xfId="0" applyNumberFormat="1" applyFont="1" applyFill="1" applyBorder="1" applyAlignment="1">
      <alignment horizontal="center"/>
    </xf>
    <xf numFmtId="1" fontId="19" fillId="4" borderId="13" xfId="0" applyNumberFormat="1" applyFont="1" applyFill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1" fontId="22" fillId="2" borderId="4" xfId="0" applyNumberFormat="1" applyFont="1" applyFill="1" applyBorder="1" applyAlignment="1">
      <alignment horizontal="center"/>
    </xf>
    <xf numFmtId="1" fontId="22" fillId="2" borderId="7" xfId="0" applyNumberFormat="1" applyFont="1" applyFill="1" applyBorder="1" applyAlignment="1">
      <alignment horizontal="center"/>
    </xf>
    <xf numFmtId="1" fontId="19" fillId="2" borderId="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3</xdr:row>
      <xdr:rowOff>28575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9525"/>
          <a:ext cx="105727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BANKWISE INFORMATION REGARDING DEPOSITS, ADVANCES &amp; C.D.RATIO                                                    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
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14</xdr:col>
      <xdr:colOff>9525</xdr:colOff>
      <xdr:row>51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" y="7419975"/>
          <a:ext cx="10572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                             BANKWISE INFORMATION REGARDING DEPOSITS, ADVANCES &amp; C.D.RATIO             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
               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 (Amt. in lacs)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34683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TABLE NO. 8(I)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AS ON 30.09.2008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9525</xdr:colOff>
      <xdr:row>51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" y="8067675"/>
          <a:ext cx="13477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SCHEME WISE SUB-STANDARD , DOUBTFUL , LOSS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TABLE NO. 8(I)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AS ON 30.09.2008 
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19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37350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                   AS ON 30.09.2008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19</xdr:col>
      <xdr:colOff>0</xdr:colOff>
      <xdr:row>51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039100"/>
          <a:ext cx="137350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POSITION OF SCHEME WISE SUB-STANDARD , DOUBTFUL , LOSS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8(II)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                   AS ON 30.09.2008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98583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POSITION OF WRITTEN OFF ACCOUNT &amp; AMOUNT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TABLE NO. 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AS ON 30.09.2008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0</xdr:colOff>
      <xdr:row>51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7981950"/>
          <a:ext cx="98583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POSITION OF WRITTEN OFF ACCOUNT &amp; AMOUNT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TABLE NO. 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AS ON 30.09.2008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162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BANKWISE ACHIEVEMENTS UNDER ACP 2008-2009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
                                                              AS ON : 30.09.2008
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(Amt. in lacs)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11</xdr:col>
      <xdr:colOff>0</xdr:colOff>
      <xdr:row>54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458200"/>
          <a:ext cx="81629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BANKWISE ACHIEVEMENTS UNDER ACP 2008-2009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
                                                              AS ON : 30.09.2008
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(Amt. in lacs)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.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ACHIEVEMENTS UNDER ACP 2008-2009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AS ON : 30.09.2008
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(Amt. in lacs)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14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801100"/>
          <a:ext cx="102870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ACHIEVEMENTS UNDER ACP 2008-2009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11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AS ON : 30.09.2008
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(Amt. in lacs)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06394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AS ON 30.06.2008
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600075</xdr:colOff>
      <xdr:row>53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258175"/>
          <a:ext cx="10639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PROGRESS UNDER SRMS/ PRATHISTHA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TABLE NO. 16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AS ON 30.06.2008
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14</xdr:col>
      <xdr:colOff>590550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103155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PROGRESS UNDER ANTYODIYA SWAROJGAR SCHEME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AS ON 31.03.2008
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590550</xdr:colOff>
      <xdr:row>53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334375"/>
          <a:ext cx="10334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ANTYODIYA SWAROJGAR SCHEME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16(I)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AS ON 31.03.2008
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4867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PROGRESS OF IMPLEMENTATION OF KISAN CREDIT CARD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TABLE NO. 19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</a:p>
      </xdr:txBody>
    </xdr:sp>
    <xdr:clientData/>
  </xdr:twoCellAnchor>
  <xdr:twoCellAnchor>
    <xdr:from>
      <xdr:col>0</xdr:col>
      <xdr:colOff>9525</xdr:colOff>
      <xdr:row>49</xdr:row>
      <xdr:rowOff>180975</xdr:rowOff>
    </xdr:from>
    <xdr:to>
      <xdr:col>9</xdr:col>
      <xdr:colOff>19050</xdr:colOff>
      <xdr:row>54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8248650"/>
          <a:ext cx="85058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PROGRESS OF IMPLEMENTATION OF KISAN CREDIT CARD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AS ON 30.09.2008
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19050</xdr:colOff>
      <xdr:row>3</xdr:row>
      <xdr:rowOff>9525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0"/>
          <a:ext cx="10315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TABLE NO. 20                                                                                                                                                                   .                                                                     AS ON 30.09.2008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(Amt. in lacs)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9525</xdr:colOff>
      <xdr:row>53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8305800"/>
          <a:ext cx="103155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BANKWISE INFORMATION ON FINANCIAL ASSISTANCE UNDER HOUSING SCHEME (DIRECT LENDING)                                                TABLE NO. 20                                                                                     .                                                              AS ON 30.09.2008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(Amt. in lacs)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571500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99345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50</xdr:row>
      <xdr:rowOff>0</xdr:rowOff>
    </xdr:from>
    <xdr:to>
      <xdr:col>13</xdr:col>
      <xdr:colOff>571500</xdr:colOff>
      <xdr:row>53</xdr:row>
      <xdr:rowOff>76200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525" y="8239125"/>
          <a:ext cx="99345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GOLDEN JUBILEE RURAL HOUSING FINANCE SCHEME (GJRHFS)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21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7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6934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BANKWISE POSITION OF BRANCHES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TABLE NO. 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
                                                         AS ON 30.09.2008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7</xdr:col>
      <xdr:colOff>0</xdr:colOff>
      <xdr:row>51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820025"/>
          <a:ext cx="69342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BANKWISE POSITION OF BRANCHES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TABLE NO. 1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  AS ON 30.09.2008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828675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68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LOANS DISBURSED  TO MINIORITY COMMUNITIES (RELIGION WISE) DURING FINANCIAL YEAR 2008-2009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(01.04.2008 -  30.09.2008)
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828675</xdr:colOff>
      <xdr:row>50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039100"/>
          <a:ext cx="11268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LOANS DISBURSED  TO MINIORITY COMMUNITIES (RELIGION WISE) DURING FINANCIAL YEAR 2007-2008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22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(01.04.2008 -  30.09.2008)
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16</xdr:col>
      <xdr:colOff>0</xdr:colOff>
      <xdr:row>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525"/>
          <a:ext cx="1138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LOAN  OUTSTANDING TO MINIORITY COMMUNITIES (RELIGION WISE)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AS ON 30.09.2008
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9525</xdr:colOff>
      <xdr:row>48</xdr:row>
      <xdr:rowOff>57150</xdr:rowOff>
    </xdr:from>
    <xdr:to>
      <xdr:col>16</xdr:col>
      <xdr:colOff>9525</xdr:colOff>
      <xdr:row>53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8048625"/>
          <a:ext cx="113823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LOAN OUTSTANDING TO MINIORITY COMMUNITIES (RELIGION WISE)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23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AS ON 30.09.2008
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FINANCIAL ASSISTANCE TO SCHEDULED CASTE  2008-09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
                                                                                                             ( 01.04.2008 TO 30.09.2008)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17</xdr:col>
      <xdr:colOff>0</xdr:colOff>
      <xdr:row>51</xdr:row>
      <xdr:rowOff>95250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9525" y="795337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FINANCIAL ASSISTANCE TO SCHEDULED CASTE  2007-08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24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
                                                                                                             ( 01.04.2008 TO 30.09.2008)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(Amt.in lacs)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(Amt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17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77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FINANCIAL ASSISTANCE TO SCHEDULED TRIBE   2008-09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01.04.2008 TO 30.09.2008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17</xdr:col>
      <xdr:colOff>0</xdr:colOff>
      <xdr:row>51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7943850"/>
          <a:ext cx="11277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FINANCIAL ASSISTANCE TO SCHEDULED TRIBE 2007-08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25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01.04.2008 TO 30.09.2008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8001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evLys 010"/>
              <a:ea typeface="DevLys 010"/>
              <a:cs typeface="DevLys 010"/>
            </a:rPr>
            <a:t>       </a:t>
          </a:r>
          <a:r>
            <a:rPr lang="en-US" cap="none" sz="1400" b="1" i="0" u="none" baseline="0">
              <a:latin typeface="DevLys 010"/>
              <a:ea typeface="DevLys 010"/>
              <a:cs typeface="DevLys 010"/>
            </a:rPr>
            <a:t>                                                                               Vscy u- &amp; 35                                                                            fgUnh jkT; Hkk"kk dh izxfr twu 2008 dh fLFkfr                                                                                         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0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107156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AGR,SME,OPS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TABLE NO.8 (III)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AS ON 30.09.2008                
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47</xdr:row>
      <xdr:rowOff>171450</xdr:rowOff>
    </xdr:from>
    <xdr:to>
      <xdr:col>14</xdr:col>
      <xdr:colOff>0</xdr:colOff>
      <xdr:row>51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058150"/>
          <a:ext cx="10715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AGR,SME,OPS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TABLE NO. 8(III)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AS ON 30.09.2008                
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23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0"/>
          <a:ext cx="12239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TABLE NO. 8(IV)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30.09.2008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47</xdr:row>
      <xdr:rowOff>152400</xdr:rowOff>
    </xdr:from>
    <xdr:to>
      <xdr:col>22</xdr:col>
      <xdr:colOff>495300</xdr:colOff>
      <xdr:row>51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8391525"/>
          <a:ext cx="12239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OUTSTANDING &amp; NPA OF GOVT SCHEMES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 8(IV)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AS ON 30.09.2008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619125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9725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(RECOVERY OF DUES) ACT. 1981 / BRISC FOR THE PERIOD ENDED SEPTEMBER 2008
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13</xdr:col>
      <xdr:colOff>600075</xdr:colOff>
      <xdr:row>52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267700"/>
          <a:ext cx="89535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BANKWISE POSITION OF RECOVERY CASES FILED UNDER M.P.PUBLIC MONEY`S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(RECOVERY OF DUES) ACT. 1981 / BRISC FOR THE PERIOD ENDED SEPTEMBER 2008
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                                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0229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(RECOVERY OF DUES) ACT. 1981 / BRISC FOR THE PERIOD ENDED SEPTEMBER. 2008
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14</xdr:col>
      <xdr:colOff>0</xdr:colOff>
      <xdr:row>52</xdr:row>
      <xdr:rowOff>9525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153400"/>
          <a:ext cx="102298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RECOVERY CASES FILED UNDER M.P.PUBLIC MONEY`S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 NO. 10(I)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(RECOVERY OF DUES) ACT. 1981 / BRISC FOR THE PERIOD ENDED SEPTEMBER 2008
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(Amt. in Lacs)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1343025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70580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BANKWISE INFORMATION IN RESPECT OF MPEB, IDBI AND SIDBI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TABLE NO. 33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AS ON 30.09.2008
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77200"/>
          <a:ext cx="7096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NO. 27                       BANKWISE INFORMATION IN RESPECT OF MPEB, IDBI AND SIDBI
                                                                                    AS ON 31.03.2005
                                    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10544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ahoma"/>
              <a:ea typeface="Tahoma"/>
              <a:cs typeface="Tahoma"/>
            </a:rPr>
            <a:t>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 INFORMATION REGARDING DEPOSITS, ADVANCES AND C.D.RATIO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2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
                                                                                         AS ON 30.09.2008 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                                    </a:t>
          </a:r>
          <a:r>
            <a:rPr lang="en-US" cap="none" sz="1300" b="1" i="0" u="none" baseline="0">
              <a:latin typeface="Arial"/>
              <a:ea typeface="Arial"/>
              <a:cs typeface="Arial"/>
            </a:rPr>
            <a:t>                          
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(Amt. in lacs)                                        (Amt. in lacs)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0</xdr:colOff>
      <xdr:row>51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991475"/>
          <a:ext cx="105346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</a:t>
          </a:r>
          <a:r>
            <a:rPr lang="en-US" cap="none" sz="1400" b="1" i="0" u="none" baseline="0">
              <a:latin typeface="Tahoma"/>
              <a:ea typeface="Tahoma"/>
              <a:cs typeface="Tahoma"/>
            </a:rPr>
            <a:t>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BANKWISE  INFORMATION REGARDING DEPOSITS, ADVANCES AND C.D.RATIO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                                                        TABLE NO. 2     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  
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AS ON 30.09.2008 </a:t>
          </a:r>
          <a:r>
            <a:rPr lang="en-US" cap="none" sz="1300" b="1" i="0" u="none" baseline="0">
              <a:latin typeface="Tahoma"/>
              <a:ea typeface="Tahoma"/>
              <a:cs typeface="Tahoma"/>
            </a:rPr>
            <a:t>  </a:t>
          </a:r>
          <a:r>
            <a:rPr lang="en-US" cap="none" sz="1400" b="1" i="0" u="none" baseline="0">
              <a:latin typeface="Tahoma"/>
              <a:ea typeface="Tahoma"/>
              <a:cs typeface="Tahoma"/>
            </a:rPr>
            <a:t>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
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9534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AS ON 30.09.2008 (APR 08 - SEPTEMBER 08)
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0</xdr:colOff>
      <xdr:row>53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077200"/>
          <a:ext cx="9534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SHG-BANK LINKAGE (NABARD PATTERN)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18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AS ON 30.06.2008 (APR 08 - SEPTEMBER 08)
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74390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AS ON 30.09.2008
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7</xdr:col>
      <xdr:colOff>0</xdr:colOff>
      <xdr:row>51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7934325"/>
          <a:ext cx="7419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SWAROJGAR CREDIT CARD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26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AS ON 30.09.2008
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99250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12</xdr:col>
      <xdr:colOff>0</xdr:colOff>
      <xdr:row>51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7743825"/>
          <a:ext cx="99250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PROGRESS UNDER ARTISAN CREDIT CARD / GENERAL CREDIT CARD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27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9525"/>
          <a:ext cx="5895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TABLE NO.                  PROGRESS UNDER NO-FRILL A/C / GCC / ONE TIME SETTLEMENT 
                                                                       AS ON 31.03.2008
                                                                                                                                    (Amt. in lacs)
</a:t>
          </a:r>
        </a:p>
      </xdr:txBody>
    </xdr:sp>
    <xdr:clientData/>
  </xdr:twoCellAnchor>
  <xdr:twoCellAnchor>
    <xdr:from>
      <xdr:col>0</xdr:col>
      <xdr:colOff>47625</xdr:colOff>
      <xdr:row>46</xdr:row>
      <xdr:rowOff>152400</xdr:rowOff>
    </xdr:from>
    <xdr:to>
      <xdr:col>5</xdr:col>
      <xdr:colOff>19050</xdr:colOff>
      <xdr:row>49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7686675"/>
          <a:ext cx="58864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NO.                  PROGRESS UNDER NO-FRESH A/C / GCC / ONE TIME SETTLEMENT 
                                                                       AS ON 31.03.2008
                                                                                                                                    (Amt. in lacs)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828675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11087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PROGRESS UNDER SEMFEX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TABLE NO. 12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AS ON 30.09.2008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(Amout in lacs)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(Amt.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9525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EDUCATION LOAN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TABLE NO. 28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14</xdr:col>
      <xdr:colOff>9525</xdr:colOff>
      <xdr:row>50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229600"/>
          <a:ext cx="11287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EDUCATION LOAN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TABLE NO. 28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16</xdr:col>
      <xdr:colOff>0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0680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DATA ON COVERAGE OF WOMEN 2008-09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(Amt. In 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16</xdr:col>
      <xdr:colOff>0</xdr:colOff>
      <xdr:row>52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143875"/>
          <a:ext cx="110680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DATA ON COVERAGE OF WOMEN 2007-08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29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(Amt. In 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17</xdr:col>
      <xdr:colOff>600075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19050"/>
          <a:ext cx="124206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NATIONAL HORTICULTURE MISSION  2008-09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        AS ON 30.09.2008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18</xdr:col>
      <xdr:colOff>0</xdr:colOff>
      <xdr:row>53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277225"/>
          <a:ext cx="12439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PROGRESS UNDER NATIONAL HORTICULTURE MISSION 2008-09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30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AS ON 30.09.2008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               
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(Amt. in lacs)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25"/>
          <a:ext cx="102203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COMPREHENSIVE POLICY PACKAGE FOR SSI SECTOR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
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30.09.2008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14</xdr:col>
      <xdr:colOff>0</xdr:colOff>
      <xdr:row>54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267700"/>
          <a:ext cx="102203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COMPREHENSIVE POLICY PACKAGE FOR SSI SECTOR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
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30.09.2008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   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13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9305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OUTSTANDING IN SME SECTOR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
                                                                                                    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(Amt. in lacs)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13</xdr:col>
      <xdr:colOff>0</xdr:colOff>
      <xdr:row>50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7924800"/>
          <a:ext cx="93059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OUTSTANDING IN SME SECTOR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31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
                                                                                                    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(Amt. in lacs)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8410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BANKWISE INFORMATION REGARDING DEPOSITS, ADVANCES &amp; C.D.RATIO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3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(Amt. in lacs)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10</xdr:col>
      <xdr:colOff>0</xdr:colOff>
      <xdr:row>53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962900"/>
          <a:ext cx="84105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INFORMATION REGARDING DEPOSITS, ADVANCES &amp; C.D.RATIO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3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AS ON 30.09.2008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
                                                      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19</xdr:col>
      <xdr:colOff>676275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28111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FRESH ADVANCES TO SME SECTOR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TABLE NO. 34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                                     .                                                                             AS ON 30.09.2008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(AmT. in Lacs )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19</xdr:col>
      <xdr:colOff>666750</xdr:colOff>
      <xdr:row>52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8191500"/>
          <a:ext cx="128016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FRESH ADVANCES TO SME SECTOR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34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        
                                                                               AS ON   30.09.2008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142875</xdr:rowOff>
    </xdr:to>
    <xdr:sp>
      <xdr:nvSpPr>
        <xdr:cNvPr id="1" name="Line 18"/>
        <xdr:cNvSpPr>
          <a:spLocks/>
        </xdr:cNvSpPr>
      </xdr:nvSpPr>
      <xdr:spPr>
        <a:xfrm flipV="1">
          <a:off x="12296775" y="904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9916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STATEMENT OF CREDIT + INVESTMENT TO DEPOSIT RATIO IN M.P.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4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AS ON 30.09.2008
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                (Amt in lacs)                                                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9</xdr:col>
      <xdr:colOff>1133475</xdr:colOff>
      <xdr:row>53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7991475"/>
          <a:ext cx="8963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STATEMENT OF CREDIT + INVESTMENT TO DEPOSIT RATIO IN M.P.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4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AS ON 30.09.2008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  (Amt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125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INFORMATION OF PRIORITY SECTOR,DIRECT AGRICULTURE,WEAKER SECTION  ADVANCES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5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AS ON 30.09.2008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(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Amt in lacs)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14</xdr:col>
      <xdr:colOff>0</xdr:colOff>
      <xdr:row>53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572500"/>
          <a:ext cx="11134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BA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NKWISE INFORMATION OF PRIORITY SECTOR,DIRECT AGRICULTURE,WEAKER SECTION  ADVANCES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5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
                                                                                                                             AS ON 30.09.2008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9525</xdr:colOff>
      <xdr:row>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25" y="0"/>
          <a:ext cx="64293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NATIONAL GOALS AS ON 30.09.2008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TABLE NO. 6 
                                                                                                                                                  (Amt. in lacs)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8</xdr:col>
      <xdr:colOff>0</xdr:colOff>
      <xdr:row>51</xdr:row>
      <xdr:rowOff>152400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25" y="7991475"/>
          <a:ext cx="64198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BANKWISE POSITION OF NATIONAL GOALS AS ON 30.09.2008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TABLE NO. 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                                                                                                                                                 (Amt. in lacs)
                                                                                                                                                (Amt. in lacs)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581025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140112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7    
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AS ON 30.09.2008
                     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            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21</xdr:col>
      <xdr:colOff>581025</xdr:colOff>
      <xdr:row>54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8934450"/>
          <a:ext cx="140112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BANKWISE POSITION OF OUTSTANDING TO WEAKER SECTION FOR THE QUARTER ENDED     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7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
                                                                                                                        AS ON 30.09.2008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(Amt. in lacs)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Tahoma"/>
              <a:ea typeface="Tahoma"/>
              <a:cs typeface="Tahoma"/>
            </a:rPr>
            <a:t>   </a:t>
          </a:r>
          <a:r>
            <a:rPr lang="en-US" cap="none" sz="1200" b="1" i="0" u="none" baseline="0">
              <a:latin typeface="Tahoma"/>
              <a:ea typeface="Tahoma"/>
              <a:cs typeface="Tahoma"/>
            </a:rPr>
            <a:t>                                                                                                                                                      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15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AS ON 30.09.2008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15</xdr:col>
      <xdr:colOff>0</xdr:colOff>
      <xdr:row>51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7953375"/>
          <a:ext cx="118681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POSITION OF SECTOR WISE SUB-STANDARD , DOUBTFUL , LOSS                                                                       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TABLE NO. 8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
                                                                                                                           AS ON 30.09.2008                                                                                  </a:t>
          </a:r>
          <a:r>
            <a:rPr lang="en-US" cap="none" sz="1100" b="0" i="0" u="none" baseline="0">
              <a:latin typeface="Tahoma"/>
              <a:ea typeface="Tahoma"/>
              <a:cs typeface="Tahoma"/>
            </a:rPr>
            <a:t>
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(Amt. in lacs)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(Amt. in lacs)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5"/>
  <sheetViews>
    <sheetView workbookViewId="0" topLeftCell="A1">
      <selection activeCell="C8" sqref="C8"/>
    </sheetView>
  </sheetViews>
  <sheetFormatPr defaultColWidth="9.140625" defaultRowHeight="12.75"/>
  <cols>
    <col min="1" max="1" width="5.57421875" style="106" customWidth="1"/>
    <col min="2" max="2" width="19.8515625" style="106" customWidth="1"/>
    <col min="3" max="3" width="11.28125" style="106" customWidth="1"/>
    <col min="4" max="4" width="13.421875" style="106" customWidth="1"/>
    <col min="5" max="5" width="7.7109375" style="106" customWidth="1"/>
    <col min="6" max="6" width="12.140625" style="106" customWidth="1"/>
    <col min="7" max="7" width="13.140625" style="106" customWidth="1"/>
    <col min="8" max="8" width="9.57421875" style="106" customWidth="1"/>
    <col min="9" max="9" width="11.8515625" style="106" customWidth="1"/>
    <col min="10" max="10" width="11.00390625" style="106" customWidth="1"/>
    <col min="11" max="11" width="12.00390625" style="106" customWidth="1"/>
    <col min="12" max="12" width="9.57421875" style="106" customWidth="1"/>
    <col min="13" max="13" width="13.421875" style="106" customWidth="1"/>
    <col min="14" max="14" width="8.00390625" style="106" customWidth="1"/>
    <col min="15" max="16384" width="9.140625" style="106" customWidth="1"/>
  </cols>
  <sheetData>
    <row r="1" spans="1:13" ht="12" customHeight="1">
      <c r="A1" s="108"/>
      <c r="B1" s="108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>
      <c r="A2" s="108"/>
      <c r="B2" s="10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" customHeight="1">
      <c r="A3" s="108"/>
      <c r="B3" s="10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" customHeight="1" hidden="1">
      <c r="A4" s="209"/>
      <c r="B4" s="209"/>
      <c r="C4" s="183"/>
      <c r="D4" s="217"/>
      <c r="E4" s="183"/>
      <c r="F4" s="755"/>
      <c r="G4" s="756"/>
      <c r="H4" s="607"/>
      <c r="I4" s="184"/>
      <c r="J4" s="217"/>
      <c r="K4" s="183"/>
      <c r="L4" s="218"/>
      <c r="M4" s="217"/>
    </row>
    <row r="5" spans="1:14" ht="12.75">
      <c r="A5" s="608" t="s">
        <v>4</v>
      </c>
      <c r="B5" s="608" t="s">
        <v>5</v>
      </c>
      <c r="C5" s="757" t="s">
        <v>40</v>
      </c>
      <c r="D5" s="751"/>
      <c r="E5" s="609" t="s">
        <v>340</v>
      </c>
      <c r="F5" s="750" t="s">
        <v>45</v>
      </c>
      <c r="G5" s="751"/>
      <c r="H5" s="609" t="s">
        <v>340</v>
      </c>
      <c r="I5" s="750" t="s">
        <v>46</v>
      </c>
      <c r="J5" s="751"/>
      <c r="K5" s="609" t="s">
        <v>340</v>
      </c>
      <c r="L5" s="750" t="s">
        <v>47</v>
      </c>
      <c r="M5" s="751"/>
      <c r="N5" s="610"/>
    </row>
    <row r="6" spans="1:14" ht="12.75">
      <c r="A6" s="611" t="s">
        <v>6</v>
      </c>
      <c r="B6" s="611"/>
      <c r="C6" s="612" t="s">
        <v>552</v>
      </c>
      <c r="D6" s="612" t="s">
        <v>615</v>
      </c>
      <c r="E6" s="612"/>
      <c r="F6" s="612" t="s">
        <v>552</v>
      </c>
      <c r="G6" s="612" t="s">
        <v>615</v>
      </c>
      <c r="H6" s="612"/>
      <c r="I6" s="612" t="s">
        <v>552</v>
      </c>
      <c r="J6" s="612" t="s">
        <v>615</v>
      </c>
      <c r="K6" s="612"/>
      <c r="L6" s="612" t="s">
        <v>552</v>
      </c>
      <c r="M6" s="612" t="s">
        <v>574</v>
      </c>
      <c r="N6" s="613" t="s">
        <v>340</v>
      </c>
    </row>
    <row r="7" spans="1:14" ht="12" customHeight="1">
      <c r="A7" s="113">
        <v>1</v>
      </c>
      <c r="B7" s="114" t="s">
        <v>7</v>
      </c>
      <c r="C7" s="114">
        <f>'TABLE-3'!C7</f>
        <v>152</v>
      </c>
      <c r="D7" s="114">
        <f>'TABLE-1'!F6</f>
        <v>153</v>
      </c>
      <c r="E7" s="114">
        <f aca="true" t="shared" si="0" ref="E7:E47">D7-C7</f>
        <v>1</v>
      </c>
      <c r="F7" s="114">
        <f>'TABLE-3'!E7</f>
        <v>326105</v>
      </c>
      <c r="G7" s="614">
        <f>'TABLE-2'!D6+'TABLE-2'!E6+'TABLE-2'!F6</f>
        <v>315570</v>
      </c>
      <c r="H7" s="114">
        <f>G7-F7</f>
        <v>-10535</v>
      </c>
      <c r="I7" s="114">
        <f>'TABLE-3'!G7</f>
        <v>183616</v>
      </c>
      <c r="J7" s="614">
        <f>'TABLE-2'!G6+'TABLE-2'!H6+'TABLE-2'!I6</f>
        <v>189378</v>
      </c>
      <c r="K7" s="614">
        <f>J7-I7</f>
        <v>5762</v>
      </c>
      <c r="L7" s="614">
        <f aca="true" t="shared" si="1" ref="L7:L47">(I7/F7)*100</f>
        <v>56.305791079560265</v>
      </c>
      <c r="M7" s="614">
        <f aca="true" t="shared" si="2" ref="M7:M35">(J7/G7)*100</f>
        <v>60.011407928510316</v>
      </c>
      <c r="N7" s="615">
        <f>M7-L7</f>
        <v>3.7056168489500507</v>
      </c>
    </row>
    <row r="8" spans="1:14" ht="12" customHeight="1">
      <c r="A8" s="113">
        <v>2</v>
      </c>
      <c r="B8" s="114" t="s">
        <v>8</v>
      </c>
      <c r="C8" s="114">
        <f>'TABLE-3'!C8</f>
        <v>7</v>
      </c>
      <c r="D8" s="114">
        <f>'TABLE-1'!F7</f>
        <v>8</v>
      </c>
      <c r="E8" s="114">
        <f t="shared" si="0"/>
        <v>1</v>
      </c>
      <c r="F8" s="114">
        <f>'TABLE-3'!E8</f>
        <v>21861</v>
      </c>
      <c r="G8" s="614">
        <f>'TABLE-2'!D7+'TABLE-2'!E7+'TABLE-2'!F7</f>
        <v>26421</v>
      </c>
      <c r="H8" s="114">
        <f aca="true" t="shared" si="3" ref="H8:H47">G8-F8</f>
        <v>4560</v>
      </c>
      <c r="I8" s="114">
        <f>'TABLE-3'!G8</f>
        <v>9014</v>
      </c>
      <c r="J8" s="614">
        <f>'TABLE-2'!G7+'TABLE-2'!H7+'TABLE-2'!I7</f>
        <v>7769</v>
      </c>
      <c r="K8" s="614">
        <f aca="true" t="shared" si="4" ref="K8:K47">J8-I8</f>
        <v>-1245</v>
      </c>
      <c r="L8" s="614">
        <f t="shared" si="1"/>
        <v>41.2332464205663</v>
      </c>
      <c r="M8" s="614">
        <f t="shared" si="2"/>
        <v>29.404640248287343</v>
      </c>
      <c r="N8" s="615">
        <f aca="true" t="shared" si="5" ref="N8:N49">M8-L8</f>
        <v>-11.82860617227896</v>
      </c>
    </row>
    <row r="9" spans="1:14" ht="12" customHeight="1">
      <c r="A9" s="113">
        <v>3</v>
      </c>
      <c r="B9" s="114" t="s">
        <v>9</v>
      </c>
      <c r="C9" s="114">
        <f>'TABLE-3'!C9</f>
        <v>71</v>
      </c>
      <c r="D9" s="114">
        <f>'TABLE-1'!F8</f>
        <v>71</v>
      </c>
      <c r="E9" s="114">
        <f t="shared" si="0"/>
        <v>0</v>
      </c>
      <c r="F9" s="114">
        <f>'TABLE-3'!E9</f>
        <v>215883</v>
      </c>
      <c r="G9" s="614">
        <f>'TABLE-2'!D8+'TABLE-2'!E8+'TABLE-2'!F8</f>
        <v>234131</v>
      </c>
      <c r="H9" s="114">
        <f t="shared" si="3"/>
        <v>18248</v>
      </c>
      <c r="I9" s="114">
        <f>'TABLE-3'!G9</f>
        <v>189506</v>
      </c>
      <c r="J9" s="614">
        <f>'TABLE-2'!G8+'TABLE-2'!H8+'TABLE-2'!I8</f>
        <v>129267</v>
      </c>
      <c r="K9" s="614">
        <f t="shared" si="4"/>
        <v>-60239</v>
      </c>
      <c r="L9" s="614">
        <f t="shared" si="1"/>
        <v>87.78180773845092</v>
      </c>
      <c r="M9" s="614">
        <f t="shared" si="2"/>
        <v>55.21139874685539</v>
      </c>
      <c r="N9" s="615">
        <f t="shared" si="5"/>
        <v>-32.570408991595535</v>
      </c>
    </row>
    <row r="10" spans="1:14" ht="12" customHeight="1">
      <c r="A10" s="113">
        <v>4</v>
      </c>
      <c r="B10" s="114" t="s">
        <v>10</v>
      </c>
      <c r="C10" s="114">
        <f>'TABLE-3'!C10</f>
        <v>258</v>
      </c>
      <c r="D10" s="114">
        <f>'TABLE-1'!F9</f>
        <v>258</v>
      </c>
      <c r="E10" s="114">
        <f t="shared" si="0"/>
        <v>0</v>
      </c>
      <c r="F10" s="114">
        <f>'TABLE-3'!E10</f>
        <v>563792</v>
      </c>
      <c r="G10" s="614">
        <f>'TABLE-2'!D9+'TABLE-2'!E9+'TABLE-2'!F9</f>
        <v>603209</v>
      </c>
      <c r="H10" s="114">
        <f t="shared" si="3"/>
        <v>39417</v>
      </c>
      <c r="I10" s="114">
        <f>'TABLE-3'!G10</f>
        <v>430219</v>
      </c>
      <c r="J10" s="614">
        <f>'TABLE-2'!G9+'TABLE-2'!H9+'TABLE-2'!I9</f>
        <v>411943</v>
      </c>
      <c r="K10" s="614">
        <f t="shared" si="4"/>
        <v>-18276</v>
      </c>
      <c r="L10" s="614">
        <f t="shared" si="1"/>
        <v>76.30810653574368</v>
      </c>
      <c r="M10" s="614">
        <f t="shared" si="2"/>
        <v>68.29191872137186</v>
      </c>
      <c r="N10" s="615">
        <f t="shared" si="5"/>
        <v>-8.016187814371818</v>
      </c>
    </row>
    <row r="11" spans="1:14" ht="12" customHeight="1">
      <c r="A11" s="113">
        <v>5</v>
      </c>
      <c r="B11" s="114" t="s">
        <v>11</v>
      </c>
      <c r="C11" s="114">
        <f>'TABLE-3'!C11</f>
        <v>108</v>
      </c>
      <c r="D11" s="114">
        <f>'TABLE-1'!F10</f>
        <v>108</v>
      </c>
      <c r="E11" s="114">
        <f t="shared" si="0"/>
        <v>0</v>
      </c>
      <c r="F11" s="114">
        <f>'TABLE-3'!E11</f>
        <v>169180</v>
      </c>
      <c r="G11" s="614">
        <f>'TABLE-2'!D10+'TABLE-2'!E10+'TABLE-2'!F10</f>
        <v>155870</v>
      </c>
      <c r="H11" s="114">
        <f>G11-F11</f>
        <v>-13310</v>
      </c>
      <c r="I11" s="114">
        <f>'TABLE-3'!G11</f>
        <v>67842</v>
      </c>
      <c r="J11" s="614">
        <f>'TABLE-2'!G10+'TABLE-2'!H10+'TABLE-2'!I10</f>
        <v>70502</v>
      </c>
      <c r="K11" s="614">
        <f t="shared" si="4"/>
        <v>2660</v>
      </c>
      <c r="L11" s="614">
        <f t="shared" si="1"/>
        <v>40.100484690861805</v>
      </c>
      <c r="M11" s="614">
        <f t="shared" si="2"/>
        <v>45.2312824789889</v>
      </c>
      <c r="N11" s="615">
        <f t="shared" si="5"/>
        <v>5.130797788127097</v>
      </c>
    </row>
    <row r="12" spans="1:14" ht="12" customHeight="1">
      <c r="A12" s="113">
        <v>6</v>
      </c>
      <c r="B12" s="114" t="s">
        <v>12</v>
      </c>
      <c r="C12" s="114">
        <f>'TABLE-3'!C12</f>
        <v>45</v>
      </c>
      <c r="D12" s="114">
        <f>'TABLE-1'!F11</f>
        <v>45</v>
      </c>
      <c r="E12" s="114">
        <f t="shared" si="0"/>
        <v>0</v>
      </c>
      <c r="F12" s="114">
        <f>'TABLE-3'!E12</f>
        <v>124882</v>
      </c>
      <c r="G12" s="614">
        <f>'TABLE-2'!D11+'TABLE-2'!E11+'TABLE-2'!F11</f>
        <v>119330</v>
      </c>
      <c r="H12" s="114">
        <f t="shared" si="3"/>
        <v>-5552</v>
      </c>
      <c r="I12" s="114">
        <f>'TABLE-3'!G12</f>
        <v>53075</v>
      </c>
      <c r="J12" s="614">
        <f>'TABLE-2'!G11+'TABLE-2'!H11+'TABLE-2'!I11</f>
        <v>50957</v>
      </c>
      <c r="K12" s="614">
        <f t="shared" si="4"/>
        <v>-2118</v>
      </c>
      <c r="L12" s="614">
        <f t="shared" si="1"/>
        <v>42.500120113387034</v>
      </c>
      <c r="M12" s="614">
        <f t="shared" si="2"/>
        <v>42.702589457806084</v>
      </c>
      <c r="N12" s="615">
        <f t="shared" si="5"/>
        <v>0.2024693444190504</v>
      </c>
    </row>
    <row r="13" spans="1:14" ht="12" customHeight="1">
      <c r="A13" s="113">
        <v>7</v>
      </c>
      <c r="B13" s="114" t="s">
        <v>13</v>
      </c>
      <c r="C13" s="114">
        <f>'TABLE-3'!C13</f>
        <v>365</v>
      </c>
      <c r="D13" s="114">
        <f>'TABLE-1'!F12</f>
        <v>368</v>
      </c>
      <c r="E13" s="114">
        <f t="shared" si="0"/>
        <v>3</v>
      </c>
      <c r="F13" s="114">
        <f>'TABLE-3'!E13</f>
        <v>643858</v>
      </c>
      <c r="G13" s="614">
        <f>'TABLE-2'!D12+'TABLE-2'!E12+'TABLE-2'!F12</f>
        <v>673399</v>
      </c>
      <c r="H13" s="114">
        <f t="shared" si="3"/>
        <v>29541</v>
      </c>
      <c r="I13" s="114">
        <f>'TABLE-3'!G13</f>
        <v>345442</v>
      </c>
      <c r="J13" s="614">
        <f>'TABLE-2'!G12+'TABLE-2'!H12+'TABLE-2'!I12</f>
        <v>357649</v>
      </c>
      <c r="K13" s="614">
        <f t="shared" si="4"/>
        <v>12207</v>
      </c>
      <c r="L13" s="614">
        <f t="shared" si="1"/>
        <v>53.65189218740778</v>
      </c>
      <c r="M13" s="614">
        <f t="shared" si="2"/>
        <v>53.11100848085607</v>
      </c>
      <c r="N13" s="615">
        <f t="shared" si="5"/>
        <v>-0.5408837065517105</v>
      </c>
    </row>
    <row r="14" spans="1:14" ht="12" customHeight="1">
      <c r="A14" s="113">
        <v>8</v>
      </c>
      <c r="B14" s="114" t="s">
        <v>164</v>
      </c>
      <c r="C14" s="114">
        <f>'TABLE-3'!C14</f>
        <v>12</v>
      </c>
      <c r="D14" s="114">
        <f>'TABLE-1'!F13</f>
        <v>17</v>
      </c>
      <c r="E14" s="114">
        <f t="shared" si="0"/>
        <v>5</v>
      </c>
      <c r="F14" s="114">
        <f>'TABLE-3'!E14</f>
        <v>24429</v>
      </c>
      <c r="G14" s="614">
        <f>'TABLE-2'!D13+'TABLE-2'!E13+'TABLE-2'!F13</f>
        <v>26297</v>
      </c>
      <c r="H14" s="114">
        <f t="shared" si="3"/>
        <v>1868</v>
      </c>
      <c r="I14" s="114">
        <f>'TABLE-3'!G14</f>
        <v>5957</v>
      </c>
      <c r="J14" s="614">
        <f>'TABLE-2'!G13+'TABLE-2'!H13+'TABLE-2'!I13</f>
        <v>6598</v>
      </c>
      <c r="K14" s="614">
        <f t="shared" si="4"/>
        <v>641</v>
      </c>
      <c r="L14" s="614">
        <f t="shared" si="1"/>
        <v>24.384952310778175</v>
      </c>
      <c r="M14" s="614">
        <f t="shared" si="2"/>
        <v>25.090314484541963</v>
      </c>
      <c r="N14" s="615">
        <f t="shared" si="5"/>
        <v>0.7053621737637883</v>
      </c>
    </row>
    <row r="15" spans="1:14" ht="12" customHeight="1">
      <c r="A15" s="113">
        <v>9</v>
      </c>
      <c r="B15" s="114" t="s">
        <v>14</v>
      </c>
      <c r="C15" s="114">
        <f>'TABLE-3'!C15</f>
        <v>35</v>
      </c>
      <c r="D15" s="114">
        <f>'TABLE-1'!F14</f>
        <v>35</v>
      </c>
      <c r="E15" s="114">
        <f t="shared" si="0"/>
        <v>0</v>
      </c>
      <c r="F15" s="114">
        <f>'TABLE-3'!E15</f>
        <v>94029</v>
      </c>
      <c r="G15" s="614">
        <f>'TABLE-2'!D14+'TABLE-2'!E14+'TABLE-2'!F14</f>
        <v>112559</v>
      </c>
      <c r="H15" s="114">
        <f t="shared" si="3"/>
        <v>18530</v>
      </c>
      <c r="I15" s="114">
        <f>'TABLE-3'!G15</f>
        <v>79996</v>
      </c>
      <c r="J15" s="614">
        <f>'TABLE-2'!G14+'TABLE-2'!H14+'TABLE-2'!I14</f>
        <v>63009</v>
      </c>
      <c r="K15" s="614">
        <f t="shared" si="4"/>
        <v>-16987</v>
      </c>
      <c r="L15" s="614">
        <f t="shared" si="1"/>
        <v>85.07588084527113</v>
      </c>
      <c r="M15" s="614">
        <f t="shared" si="2"/>
        <v>55.97864231203191</v>
      </c>
      <c r="N15" s="615">
        <f t="shared" si="5"/>
        <v>-29.09723853323922</v>
      </c>
    </row>
    <row r="16" spans="1:14" ht="12" customHeight="1">
      <c r="A16" s="113">
        <v>10</v>
      </c>
      <c r="B16" s="114" t="s">
        <v>15</v>
      </c>
      <c r="C16" s="114">
        <f>'TABLE-3'!C16</f>
        <v>9</v>
      </c>
      <c r="D16" s="114">
        <f>'TABLE-1'!F15</f>
        <v>10</v>
      </c>
      <c r="E16" s="114">
        <f t="shared" si="0"/>
        <v>1</v>
      </c>
      <c r="F16" s="114">
        <f>'TABLE-3'!E16</f>
        <v>18123</v>
      </c>
      <c r="G16" s="614">
        <f>'TABLE-2'!D15+'TABLE-2'!E15+'TABLE-2'!F15</f>
        <v>19182</v>
      </c>
      <c r="H16" s="114">
        <f t="shared" si="3"/>
        <v>1059</v>
      </c>
      <c r="I16" s="114">
        <f>'TABLE-3'!G16</f>
        <v>6467</v>
      </c>
      <c r="J16" s="614">
        <f>'TABLE-2'!G15+'TABLE-2'!H15+'TABLE-2'!I15</f>
        <v>6856</v>
      </c>
      <c r="K16" s="614">
        <f t="shared" si="4"/>
        <v>389</v>
      </c>
      <c r="L16" s="614">
        <f t="shared" si="1"/>
        <v>35.68393753793522</v>
      </c>
      <c r="M16" s="614">
        <f t="shared" si="2"/>
        <v>35.741841309561046</v>
      </c>
      <c r="N16" s="615">
        <f t="shared" si="5"/>
        <v>0.05790377162582416</v>
      </c>
    </row>
    <row r="17" spans="1:14" ht="12" customHeight="1">
      <c r="A17" s="113">
        <v>11</v>
      </c>
      <c r="B17" s="114" t="s">
        <v>16</v>
      </c>
      <c r="C17" s="114">
        <f>'TABLE-3'!C17</f>
        <v>14</v>
      </c>
      <c r="D17" s="114">
        <f>'TABLE-1'!F16</f>
        <v>14</v>
      </c>
      <c r="E17" s="114">
        <f t="shared" si="0"/>
        <v>0</v>
      </c>
      <c r="F17" s="114">
        <f>'TABLE-3'!E17</f>
        <v>33344</v>
      </c>
      <c r="G17" s="614">
        <f>'TABLE-2'!D16+'TABLE-2'!E16+'TABLE-2'!F16</f>
        <v>34356</v>
      </c>
      <c r="H17" s="114">
        <f t="shared" si="3"/>
        <v>1012</v>
      </c>
      <c r="I17" s="114">
        <f>'TABLE-3'!G17</f>
        <v>11172</v>
      </c>
      <c r="J17" s="614">
        <f>'TABLE-2'!G16+'TABLE-2'!H16+'TABLE-2'!I16</f>
        <v>11991</v>
      </c>
      <c r="K17" s="614">
        <f t="shared" si="4"/>
        <v>819</v>
      </c>
      <c r="L17" s="614">
        <f t="shared" si="1"/>
        <v>33.5052783109405</v>
      </c>
      <c r="M17" s="614">
        <f t="shared" si="2"/>
        <v>34.90220048899755</v>
      </c>
      <c r="N17" s="615">
        <f t="shared" si="5"/>
        <v>1.3969221780570535</v>
      </c>
    </row>
    <row r="18" spans="1:14" ht="12" customHeight="1">
      <c r="A18" s="113">
        <v>12</v>
      </c>
      <c r="B18" s="114" t="s">
        <v>17</v>
      </c>
      <c r="C18" s="114">
        <f>'TABLE-3'!C18</f>
        <v>43</v>
      </c>
      <c r="D18" s="114">
        <f>'TABLE-1'!F17</f>
        <v>47</v>
      </c>
      <c r="E18" s="114">
        <f t="shared" si="0"/>
        <v>4</v>
      </c>
      <c r="F18" s="114">
        <f>'TABLE-3'!E18</f>
        <v>171438</v>
      </c>
      <c r="G18" s="614">
        <f>'TABLE-2'!D17+'TABLE-2'!E17+'TABLE-2'!F17</f>
        <v>194245</v>
      </c>
      <c r="H18" s="114">
        <f t="shared" si="3"/>
        <v>22807</v>
      </c>
      <c r="I18" s="114">
        <f>'TABLE-3'!G18</f>
        <v>76840</v>
      </c>
      <c r="J18" s="614">
        <f>'TABLE-2'!G17+'TABLE-2'!H17+'TABLE-2'!I17</f>
        <v>76870</v>
      </c>
      <c r="K18" s="614">
        <f t="shared" si="4"/>
        <v>30</v>
      </c>
      <c r="L18" s="614">
        <f t="shared" si="1"/>
        <v>44.82086818558312</v>
      </c>
      <c r="M18" s="614">
        <f t="shared" si="2"/>
        <v>39.57373420165255</v>
      </c>
      <c r="N18" s="615">
        <f t="shared" si="5"/>
        <v>-5.247133983930574</v>
      </c>
    </row>
    <row r="19" spans="1:14" ht="12" customHeight="1">
      <c r="A19" s="113">
        <v>13</v>
      </c>
      <c r="B19" s="114" t="s">
        <v>166</v>
      </c>
      <c r="C19" s="114">
        <f>'TABLE-3'!C19</f>
        <v>25</v>
      </c>
      <c r="D19" s="114">
        <f>'TABLE-1'!F18</f>
        <v>26</v>
      </c>
      <c r="E19" s="114">
        <f t="shared" si="0"/>
        <v>1</v>
      </c>
      <c r="F19" s="114">
        <f>'TABLE-3'!E19</f>
        <v>42143</v>
      </c>
      <c r="G19" s="614">
        <f>'TABLE-2'!D18+'TABLE-2'!E18+'TABLE-2'!F18</f>
        <v>46928</v>
      </c>
      <c r="H19" s="114">
        <f t="shared" si="3"/>
        <v>4785</v>
      </c>
      <c r="I19" s="114">
        <f>'TABLE-3'!G19</f>
        <v>19258</v>
      </c>
      <c r="J19" s="614">
        <f>'TABLE-2'!G18+'TABLE-2'!H18+'TABLE-2'!I18</f>
        <v>22195</v>
      </c>
      <c r="K19" s="614">
        <f t="shared" si="4"/>
        <v>2937</v>
      </c>
      <c r="L19" s="614">
        <f t="shared" si="1"/>
        <v>45.69679424815509</v>
      </c>
      <c r="M19" s="614">
        <f t="shared" si="2"/>
        <v>47.29585748380497</v>
      </c>
      <c r="N19" s="615">
        <f t="shared" si="5"/>
        <v>1.5990632356498793</v>
      </c>
    </row>
    <row r="20" spans="1:14" ht="12" customHeight="1">
      <c r="A20" s="113">
        <v>14</v>
      </c>
      <c r="B20" s="114" t="s">
        <v>78</v>
      </c>
      <c r="C20" s="114">
        <f>'TABLE-3'!C20</f>
        <v>163</v>
      </c>
      <c r="D20" s="114">
        <f>'TABLE-1'!F19</f>
        <v>163</v>
      </c>
      <c r="E20" s="114">
        <f t="shared" si="0"/>
        <v>0</v>
      </c>
      <c r="F20" s="114">
        <f>'TABLE-3'!E20</f>
        <v>435315</v>
      </c>
      <c r="G20" s="614">
        <f>'TABLE-2'!D19+'TABLE-2'!E19+'TABLE-2'!F19</f>
        <v>442025</v>
      </c>
      <c r="H20" s="114">
        <f t="shared" si="3"/>
        <v>6710</v>
      </c>
      <c r="I20" s="114">
        <f>'TABLE-3'!G20</f>
        <v>274614</v>
      </c>
      <c r="J20" s="614">
        <f>'TABLE-2'!G19+'TABLE-2'!H19+'TABLE-2'!I19</f>
        <v>251297</v>
      </c>
      <c r="K20" s="614">
        <f t="shared" si="4"/>
        <v>-23317</v>
      </c>
      <c r="L20" s="614">
        <f t="shared" si="1"/>
        <v>63.08397367423589</v>
      </c>
      <c r="M20" s="614">
        <f t="shared" si="2"/>
        <v>56.85130931508399</v>
      </c>
      <c r="N20" s="615">
        <f t="shared" si="5"/>
        <v>-6.232664359151904</v>
      </c>
    </row>
    <row r="21" spans="1:14" ht="12" customHeight="1">
      <c r="A21" s="113">
        <v>15</v>
      </c>
      <c r="B21" s="114" t="s">
        <v>106</v>
      </c>
      <c r="C21" s="114">
        <f>'TABLE-3'!C21</f>
        <v>34</v>
      </c>
      <c r="D21" s="114">
        <f>'TABLE-1'!F20</f>
        <v>37</v>
      </c>
      <c r="E21" s="114">
        <f t="shared" si="0"/>
        <v>3</v>
      </c>
      <c r="F21" s="114">
        <f>'TABLE-3'!E21</f>
        <v>55776</v>
      </c>
      <c r="G21" s="614">
        <f>'TABLE-2'!D20+'TABLE-2'!E20+'TABLE-2'!F20</f>
        <v>57057</v>
      </c>
      <c r="H21" s="114">
        <f t="shared" si="3"/>
        <v>1281</v>
      </c>
      <c r="I21" s="114">
        <f>'TABLE-3'!G21</f>
        <v>35838</v>
      </c>
      <c r="J21" s="614">
        <f>'TABLE-2'!G20+'TABLE-2'!H20+'TABLE-2'!I20</f>
        <v>32192</v>
      </c>
      <c r="K21" s="614">
        <f t="shared" si="4"/>
        <v>-3646</v>
      </c>
      <c r="L21" s="614">
        <f t="shared" si="1"/>
        <v>64.25344234079174</v>
      </c>
      <c r="M21" s="614">
        <f t="shared" si="2"/>
        <v>56.42077221024589</v>
      </c>
      <c r="N21" s="615">
        <f t="shared" si="5"/>
        <v>-7.832670130545843</v>
      </c>
    </row>
    <row r="22" spans="1:14" ht="12" customHeight="1">
      <c r="A22" s="113">
        <v>16</v>
      </c>
      <c r="B22" s="114" t="s">
        <v>20</v>
      </c>
      <c r="C22" s="114">
        <f>'TABLE-3'!C22</f>
        <v>98</v>
      </c>
      <c r="D22" s="114">
        <f>'TABLE-1'!F21</f>
        <v>109</v>
      </c>
      <c r="E22" s="114">
        <f t="shared" si="0"/>
        <v>11</v>
      </c>
      <c r="F22" s="114">
        <f>'TABLE-3'!E22</f>
        <v>258403</v>
      </c>
      <c r="G22" s="614">
        <f>'TABLE-2'!D21+'TABLE-2'!E21+'TABLE-2'!F21</f>
        <v>274741</v>
      </c>
      <c r="H22" s="114">
        <f t="shared" si="3"/>
        <v>16338</v>
      </c>
      <c r="I22" s="114">
        <f>'TABLE-3'!G22</f>
        <v>188494</v>
      </c>
      <c r="J22" s="614">
        <f>'TABLE-2'!G21+'TABLE-2'!H21+'TABLE-2'!I21</f>
        <v>190884</v>
      </c>
      <c r="K22" s="614">
        <f t="shared" si="4"/>
        <v>2390</v>
      </c>
      <c r="L22" s="614">
        <f t="shared" si="1"/>
        <v>72.94574753389085</v>
      </c>
      <c r="M22" s="614">
        <f t="shared" si="2"/>
        <v>69.47779909078005</v>
      </c>
      <c r="N22" s="615">
        <f t="shared" si="5"/>
        <v>-3.4679484431107994</v>
      </c>
    </row>
    <row r="23" spans="1:14" ht="12" customHeight="1">
      <c r="A23" s="113">
        <v>17</v>
      </c>
      <c r="B23" s="114" t="s">
        <v>21</v>
      </c>
      <c r="C23" s="114">
        <f>'TABLE-3'!C23</f>
        <v>165</v>
      </c>
      <c r="D23" s="114">
        <f>'TABLE-1'!F22</f>
        <v>174</v>
      </c>
      <c r="E23" s="114">
        <f t="shared" si="0"/>
        <v>9</v>
      </c>
      <c r="F23" s="114">
        <f>'TABLE-3'!E23</f>
        <v>575338</v>
      </c>
      <c r="G23" s="614">
        <f>'TABLE-2'!D22+'TABLE-2'!E22+'TABLE-2'!F22</f>
        <v>648891</v>
      </c>
      <c r="H23" s="114">
        <f t="shared" si="3"/>
        <v>73553</v>
      </c>
      <c r="I23" s="114">
        <f>'TABLE-3'!G23</f>
        <v>233455</v>
      </c>
      <c r="J23" s="614">
        <f>'TABLE-2'!G22+'TABLE-2'!H22+'TABLE-2'!I22</f>
        <v>219747</v>
      </c>
      <c r="K23" s="614">
        <f t="shared" si="4"/>
        <v>-13708</v>
      </c>
      <c r="L23" s="614">
        <f t="shared" si="1"/>
        <v>40.577017335896464</v>
      </c>
      <c r="M23" s="614">
        <f t="shared" si="2"/>
        <v>33.865009685756156</v>
      </c>
      <c r="N23" s="615">
        <f t="shared" si="5"/>
        <v>-6.712007650140308</v>
      </c>
    </row>
    <row r="24" spans="1:14" ht="12" customHeight="1">
      <c r="A24" s="113">
        <v>18</v>
      </c>
      <c r="B24" s="114" t="s">
        <v>19</v>
      </c>
      <c r="C24" s="114">
        <f>'TABLE-3'!C24</f>
        <v>9</v>
      </c>
      <c r="D24" s="114">
        <f>'TABLE-1'!F23</f>
        <v>10</v>
      </c>
      <c r="E24" s="114">
        <f t="shared" si="0"/>
        <v>1</v>
      </c>
      <c r="F24" s="114">
        <f>'TABLE-3'!E24</f>
        <v>5230</v>
      </c>
      <c r="G24" s="614">
        <f>'TABLE-2'!D23+'TABLE-2'!E23+'TABLE-2'!F23</f>
        <v>7024</v>
      </c>
      <c r="H24" s="114">
        <f t="shared" si="3"/>
        <v>1794</v>
      </c>
      <c r="I24" s="114">
        <f>'TABLE-3'!G24</f>
        <v>7814</v>
      </c>
      <c r="J24" s="614">
        <f>'TABLE-2'!G23+'TABLE-2'!H23+'TABLE-2'!I23</f>
        <v>8644</v>
      </c>
      <c r="K24" s="614">
        <f t="shared" si="4"/>
        <v>830</v>
      </c>
      <c r="L24" s="614">
        <f t="shared" si="1"/>
        <v>149.4072657743786</v>
      </c>
      <c r="M24" s="614">
        <f t="shared" si="2"/>
        <v>123.06378132118452</v>
      </c>
      <c r="N24" s="615">
        <f t="shared" si="5"/>
        <v>-26.34348445319408</v>
      </c>
    </row>
    <row r="25" spans="1:14" ht="12" customHeight="1">
      <c r="A25" s="113">
        <v>19</v>
      </c>
      <c r="B25" s="114" t="s">
        <v>126</v>
      </c>
      <c r="C25" s="114">
        <f>'TABLE-3'!C25</f>
        <v>7</v>
      </c>
      <c r="D25" s="114">
        <f>'TABLE-1'!F24</f>
        <v>9</v>
      </c>
      <c r="E25" s="114">
        <f t="shared" si="0"/>
        <v>2</v>
      </c>
      <c r="F25" s="114">
        <f>'TABLE-3'!E25</f>
        <v>20683</v>
      </c>
      <c r="G25" s="614">
        <f>'TABLE-2'!D24+'TABLE-2'!E24+'TABLE-2'!F24</f>
        <v>28915</v>
      </c>
      <c r="H25" s="114">
        <f t="shared" si="3"/>
        <v>8232</v>
      </c>
      <c r="I25" s="114">
        <f>'TABLE-3'!G25</f>
        <v>9445</v>
      </c>
      <c r="J25" s="614">
        <f>'TABLE-2'!G24+'TABLE-2'!H24+'TABLE-2'!I24</f>
        <v>11821</v>
      </c>
      <c r="K25" s="614">
        <f t="shared" si="4"/>
        <v>2376</v>
      </c>
      <c r="L25" s="614">
        <f t="shared" si="1"/>
        <v>45.66552240970846</v>
      </c>
      <c r="M25" s="614">
        <f t="shared" si="2"/>
        <v>40.88189521009856</v>
      </c>
      <c r="N25" s="615">
        <f t="shared" si="5"/>
        <v>-4.783627199609896</v>
      </c>
    </row>
    <row r="26" spans="1:14" ht="12" customHeight="1">
      <c r="A26" s="616"/>
      <c r="B26" s="617" t="s">
        <v>226</v>
      </c>
      <c r="C26" s="617">
        <f>SUM(C7:C25)</f>
        <v>1620</v>
      </c>
      <c r="D26" s="617">
        <f>'TABLE-1'!F25</f>
        <v>1662</v>
      </c>
      <c r="E26" s="617">
        <f aca="true" t="shared" si="6" ref="E26:K26">SUM(E7:E25)</f>
        <v>42</v>
      </c>
      <c r="F26" s="617">
        <f t="shared" si="6"/>
        <v>3799812</v>
      </c>
      <c r="G26" s="617">
        <f t="shared" si="6"/>
        <v>4020150</v>
      </c>
      <c r="H26" s="617">
        <f t="shared" si="6"/>
        <v>220338</v>
      </c>
      <c r="I26" s="617">
        <f t="shared" si="6"/>
        <v>2228064</v>
      </c>
      <c r="J26" s="618">
        <f t="shared" si="6"/>
        <v>2119569</v>
      </c>
      <c r="K26" s="618">
        <f t="shared" si="6"/>
        <v>-108495</v>
      </c>
      <c r="L26" s="618">
        <f t="shared" si="1"/>
        <v>58.63616410496098</v>
      </c>
      <c r="M26" s="618">
        <f t="shared" si="2"/>
        <v>52.72362971530913</v>
      </c>
      <c r="N26" s="615">
        <f t="shared" si="5"/>
        <v>-5.912534389651853</v>
      </c>
    </row>
    <row r="27" spans="1:14" ht="12" customHeight="1">
      <c r="A27" s="113">
        <v>20</v>
      </c>
      <c r="B27" s="114" t="s">
        <v>23</v>
      </c>
      <c r="C27" s="114">
        <f>'TABLE-3'!C27</f>
        <v>3</v>
      </c>
      <c r="D27" s="114">
        <f>'TABLE-1'!F26</f>
        <v>3</v>
      </c>
      <c r="E27" s="114">
        <f t="shared" si="0"/>
        <v>0</v>
      </c>
      <c r="F27" s="114">
        <f>'TABLE-3'!E27</f>
        <v>7201</v>
      </c>
      <c r="G27" s="614">
        <f>'TABLE-2'!D26+'TABLE-2'!E26+'TABLE-2'!F26</f>
        <v>8313</v>
      </c>
      <c r="H27" s="114">
        <f t="shared" si="3"/>
        <v>1112</v>
      </c>
      <c r="I27" s="114">
        <f>'TABLE-3'!G27</f>
        <v>10290</v>
      </c>
      <c r="J27" s="614">
        <f>'TABLE-2'!G26+'TABLE-2'!H26+'TABLE-2'!I26</f>
        <v>11388</v>
      </c>
      <c r="K27" s="614">
        <f t="shared" si="4"/>
        <v>1098</v>
      </c>
      <c r="L27" s="614">
        <f t="shared" si="1"/>
        <v>142.89681988612693</v>
      </c>
      <c r="M27" s="614">
        <f t="shared" si="2"/>
        <v>136.99025622518946</v>
      </c>
      <c r="N27" s="615">
        <f t="shared" si="5"/>
        <v>-5.906563660937479</v>
      </c>
    </row>
    <row r="28" spans="1:14" ht="12" customHeight="1">
      <c r="A28" s="113">
        <v>21</v>
      </c>
      <c r="B28" s="114" t="s">
        <v>274</v>
      </c>
      <c r="C28" s="114">
        <f>'TABLE-3'!C28</f>
        <v>2</v>
      </c>
      <c r="D28" s="114">
        <f>'TABLE-1'!F27</f>
        <v>2</v>
      </c>
      <c r="E28" s="114">
        <f t="shared" si="0"/>
        <v>0</v>
      </c>
      <c r="F28" s="114">
        <f>'TABLE-3'!E28</f>
        <v>8156</v>
      </c>
      <c r="G28" s="614">
        <f>'TABLE-2'!D27+'TABLE-2'!E27+'TABLE-2'!F27</f>
        <v>35373</v>
      </c>
      <c r="H28" s="114">
        <f t="shared" si="3"/>
        <v>27217</v>
      </c>
      <c r="I28" s="114">
        <f>'TABLE-3'!G28</f>
        <v>29931</v>
      </c>
      <c r="J28" s="614">
        <f>'TABLE-2'!G27+'TABLE-2'!H27+'TABLE-2'!I27</f>
        <v>36798</v>
      </c>
      <c r="K28" s="614">
        <f t="shared" si="4"/>
        <v>6867</v>
      </c>
      <c r="L28" s="614">
        <f t="shared" si="1"/>
        <v>366.981363413438</v>
      </c>
      <c r="M28" s="614">
        <f t="shared" si="2"/>
        <v>104.02849631074548</v>
      </c>
      <c r="N28" s="615">
        <f t="shared" si="5"/>
        <v>-262.9528671026925</v>
      </c>
    </row>
    <row r="29" spans="1:14" ht="12" customHeight="1">
      <c r="A29" s="113">
        <v>22</v>
      </c>
      <c r="B29" s="114" t="s">
        <v>171</v>
      </c>
      <c r="C29" s="114">
        <f>'TABLE-3'!C29</f>
        <v>5</v>
      </c>
      <c r="D29" s="114">
        <f>'TABLE-1'!F28</f>
        <v>5</v>
      </c>
      <c r="E29" s="114">
        <f t="shared" si="0"/>
        <v>0</v>
      </c>
      <c r="F29" s="114">
        <f>'TABLE-3'!E29</f>
        <v>9908</v>
      </c>
      <c r="G29" s="614">
        <f>'TABLE-2'!D28+'TABLE-2'!E28+'TABLE-2'!F28</f>
        <v>11973</v>
      </c>
      <c r="H29" s="114">
        <f t="shared" si="3"/>
        <v>2065</v>
      </c>
      <c r="I29" s="114">
        <f>'TABLE-3'!G29</f>
        <v>20110</v>
      </c>
      <c r="J29" s="614">
        <f>'TABLE-2'!G28+'TABLE-2'!H28+'TABLE-2'!I28</f>
        <v>24008</v>
      </c>
      <c r="K29" s="614">
        <f t="shared" si="4"/>
        <v>3898</v>
      </c>
      <c r="L29" s="614">
        <f t="shared" si="1"/>
        <v>202.96729915220024</v>
      </c>
      <c r="M29" s="614">
        <f t="shared" si="2"/>
        <v>200.5178317881901</v>
      </c>
      <c r="N29" s="615">
        <f t="shared" si="5"/>
        <v>-2.4494673640101325</v>
      </c>
    </row>
    <row r="30" spans="1:14" ht="12" customHeight="1">
      <c r="A30" s="113">
        <v>23</v>
      </c>
      <c r="B30" s="114" t="s">
        <v>22</v>
      </c>
      <c r="C30" s="114">
        <f>'TABLE-3'!C30</f>
        <v>2</v>
      </c>
      <c r="D30" s="114">
        <f>'TABLE-1'!F29</f>
        <v>2</v>
      </c>
      <c r="E30" s="114">
        <f t="shared" si="0"/>
        <v>0</v>
      </c>
      <c r="F30" s="114">
        <f>'TABLE-3'!E30</f>
        <v>16482</v>
      </c>
      <c r="G30" s="614">
        <f>'TABLE-2'!D29+'TABLE-2'!E29+'TABLE-2'!F29</f>
        <v>30702</v>
      </c>
      <c r="H30" s="114">
        <f t="shared" si="3"/>
        <v>14220</v>
      </c>
      <c r="I30" s="114">
        <f>'TABLE-3'!G30</f>
        <v>55321</v>
      </c>
      <c r="J30" s="614">
        <f>'TABLE-2'!G29+'TABLE-2'!H29+'TABLE-2'!I29</f>
        <v>58008</v>
      </c>
      <c r="K30" s="614">
        <f t="shared" si="4"/>
        <v>2687</v>
      </c>
      <c r="L30" s="614">
        <f t="shared" si="1"/>
        <v>335.6449460016988</v>
      </c>
      <c r="M30" s="614">
        <f t="shared" si="2"/>
        <v>188.93883134649207</v>
      </c>
      <c r="N30" s="615">
        <f t="shared" si="5"/>
        <v>-146.70611465520676</v>
      </c>
    </row>
    <row r="31" spans="1:14" ht="12" customHeight="1">
      <c r="A31" s="113">
        <v>24</v>
      </c>
      <c r="B31" s="114" t="s">
        <v>143</v>
      </c>
      <c r="C31" s="114">
        <f>'TABLE-3'!C31</f>
        <v>8</v>
      </c>
      <c r="D31" s="114">
        <f>'TABLE-1'!F30</f>
        <v>8</v>
      </c>
      <c r="E31" s="114">
        <f t="shared" si="0"/>
        <v>0</v>
      </c>
      <c r="F31" s="114">
        <f>'TABLE-3'!E31</f>
        <v>20438</v>
      </c>
      <c r="G31" s="614">
        <f>'TABLE-2'!D30+'TABLE-2'!E30+'TABLE-2'!F30</f>
        <v>22692</v>
      </c>
      <c r="H31" s="114">
        <f t="shared" si="3"/>
        <v>2254</v>
      </c>
      <c r="I31" s="114">
        <f>'TABLE-3'!G31</f>
        <v>20690</v>
      </c>
      <c r="J31" s="614">
        <f>'TABLE-2'!G30+'TABLE-2'!H30+'TABLE-2'!I30</f>
        <v>16434</v>
      </c>
      <c r="K31" s="614">
        <f t="shared" si="4"/>
        <v>-4256</v>
      </c>
      <c r="L31" s="614">
        <f t="shared" si="1"/>
        <v>101.2329973578628</v>
      </c>
      <c r="M31" s="614">
        <f t="shared" si="2"/>
        <v>72.42199894235854</v>
      </c>
      <c r="N31" s="615">
        <f t="shared" si="5"/>
        <v>-28.810998415504258</v>
      </c>
    </row>
    <row r="32" spans="1:14" ht="12" customHeight="1">
      <c r="A32" s="113">
        <v>25</v>
      </c>
      <c r="B32" s="114" t="s">
        <v>18</v>
      </c>
      <c r="C32" s="114">
        <f>'TABLE-3'!C32</f>
        <v>539</v>
      </c>
      <c r="D32" s="114">
        <f>'TABLE-1'!F31</f>
        <v>571</v>
      </c>
      <c r="E32" s="114">
        <f t="shared" si="0"/>
        <v>32</v>
      </c>
      <c r="F32" s="114">
        <f>'TABLE-3'!E32</f>
        <v>1784554</v>
      </c>
      <c r="G32" s="614">
        <f>'TABLE-2'!D31+'TABLE-2'!E31+'TABLE-2'!F31</f>
        <v>2003630</v>
      </c>
      <c r="H32" s="114">
        <f t="shared" si="3"/>
        <v>219076</v>
      </c>
      <c r="I32" s="114">
        <f>'TABLE-3'!G32</f>
        <v>1294003</v>
      </c>
      <c r="J32" s="614">
        <f>'TABLE-2'!G31+'TABLE-2'!H31+'TABLE-2'!I31</f>
        <v>1451716</v>
      </c>
      <c r="K32" s="614">
        <f t="shared" si="4"/>
        <v>157713</v>
      </c>
      <c r="L32" s="614">
        <f t="shared" si="1"/>
        <v>72.51128293119737</v>
      </c>
      <c r="M32" s="614">
        <f t="shared" si="2"/>
        <v>72.45429545375144</v>
      </c>
      <c r="N32" s="615">
        <f t="shared" si="5"/>
        <v>-0.05698747744592936</v>
      </c>
    </row>
    <row r="33" spans="1:14" ht="12" customHeight="1">
      <c r="A33" s="113">
        <v>26</v>
      </c>
      <c r="B33" s="114" t="s">
        <v>105</v>
      </c>
      <c r="C33" s="114">
        <f>'TABLE-3'!C33</f>
        <v>349</v>
      </c>
      <c r="D33" s="114">
        <f>'TABLE-1'!F32</f>
        <v>349</v>
      </c>
      <c r="E33" s="114">
        <f t="shared" si="0"/>
        <v>0</v>
      </c>
      <c r="F33" s="114">
        <f>'TABLE-3'!E33</f>
        <v>1312764</v>
      </c>
      <c r="G33" s="614">
        <f>'TABLE-2'!D32+'TABLE-2'!E32+'TABLE-2'!F32</f>
        <v>1485957</v>
      </c>
      <c r="H33" s="114">
        <f t="shared" si="3"/>
        <v>173193</v>
      </c>
      <c r="I33" s="114">
        <f>'TABLE-3'!G33</f>
        <v>669283</v>
      </c>
      <c r="J33" s="614">
        <f>'TABLE-2'!G32+'TABLE-2'!H32+'TABLE-2'!I32</f>
        <v>645825</v>
      </c>
      <c r="K33" s="614">
        <f t="shared" si="4"/>
        <v>-23458</v>
      </c>
      <c r="L33" s="614">
        <f t="shared" si="1"/>
        <v>50.982735663074244</v>
      </c>
      <c r="M33" s="614">
        <f t="shared" si="2"/>
        <v>43.461890216204104</v>
      </c>
      <c r="N33" s="615">
        <f t="shared" si="5"/>
        <v>-7.5208454468701404</v>
      </c>
    </row>
    <row r="34" spans="1:14" ht="12" customHeight="1">
      <c r="A34" s="113"/>
      <c r="B34" s="617" t="s">
        <v>228</v>
      </c>
      <c r="C34" s="617">
        <f aca="true" t="shared" si="7" ref="C34:K34">SUM(C27:C33)</f>
        <v>908</v>
      </c>
      <c r="D34" s="617">
        <f>'TABLE-1'!F33</f>
        <v>940</v>
      </c>
      <c r="E34" s="617">
        <f t="shared" si="7"/>
        <v>32</v>
      </c>
      <c r="F34" s="618">
        <f t="shared" si="7"/>
        <v>3159503</v>
      </c>
      <c r="G34" s="618">
        <f t="shared" si="7"/>
        <v>3598640</v>
      </c>
      <c r="H34" s="618">
        <f t="shared" si="7"/>
        <v>439137</v>
      </c>
      <c r="I34" s="618">
        <f t="shared" si="7"/>
        <v>2099628</v>
      </c>
      <c r="J34" s="618">
        <f>SUM(J27:J33)</f>
        <v>2244177</v>
      </c>
      <c r="K34" s="618">
        <f t="shared" si="7"/>
        <v>144549</v>
      </c>
      <c r="L34" s="618">
        <f t="shared" si="1"/>
        <v>66.45437589393015</v>
      </c>
      <c r="M34" s="618">
        <f t="shared" si="2"/>
        <v>62.36180890558656</v>
      </c>
      <c r="N34" s="615">
        <f t="shared" si="5"/>
        <v>-4.092566988343592</v>
      </c>
    </row>
    <row r="35" spans="1:14" ht="12" customHeight="1">
      <c r="A35" s="113">
        <v>27</v>
      </c>
      <c r="B35" s="114" t="s">
        <v>165</v>
      </c>
      <c r="C35" s="114">
        <f>'TABLE-3'!C35</f>
        <v>22</v>
      </c>
      <c r="D35" s="114">
        <f>'TABLE-1'!F34</f>
        <v>22</v>
      </c>
      <c r="E35" s="114">
        <f t="shared" si="0"/>
        <v>0</v>
      </c>
      <c r="F35" s="114">
        <f>'TABLE-3'!E35</f>
        <v>46871</v>
      </c>
      <c r="G35" s="614">
        <f>'TABLE-2'!D34+'TABLE-2'!E34+'TABLE-2'!F34</f>
        <v>50132</v>
      </c>
      <c r="H35" s="114">
        <f t="shared" si="3"/>
        <v>3261</v>
      </c>
      <c r="I35" s="114">
        <f>'TABLE-3'!G35</f>
        <v>11988</v>
      </c>
      <c r="J35" s="614">
        <f>'TABLE-2'!G34+'TABLE-2'!H34+'TABLE-2'!I34</f>
        <v>10849</v>
      </c>
      <c r="K35" s="614">
        <f t="shared" si="4"/>
        <v>-1139</v>
      </c>
      <c r="L35" s="614">
        <f t="shared" si="1"/>
        <v>25.57658253504299</v>
      </c>
      <c r="M35" s="614">
        <f t="shared" si="2"/>
        <v>21.64086810819437</v>
      </c>
      <c r="N35" s="615">
        <f t="shared" si="5"/>
        <v>-3.935714426848623</v>
      </c>
    </row>
    <row r="36" spans="1:14" ht="12" customHeight="1">
      <c r="A36" s="113">
        <v>28</v>
      </c>
      <c r="B36" s="114" t="s">
        <v>245</v>
      </c>
      <c r="C36" s="114">
        <f>'TABLE-3'!C36</f>
        <v>21</v>
      </c>
      <c r="D36" s="114">
        <f>'TABLE-1'!F35</f>
        <v>37</v>
      </c>
      <c r="E36" s="114">
        <f t="shared" si="0"/>
        <v>16</v>
      </c>
      <c r="F36" s="114">
        <f>'TABLE-3'!E36</f>
        <v>100394</v>
      </c>
      <c r="G36" s="614">
        <f>'TABLE-2'!D35+'TABLE-2'!E35+'TABLE-2'!F35</f>
        <v>128822</v>
      </c>
      <c r="H36" s="114">
        <f t="shared" si="3"/>
        <v>28428</v>
      </c>
      <c r="I36" s="114">
        <f>'TABLE-3'!G36</f>
        <v>130551</v>
      </c>
      <c r="J36" s="614">
        <f>'TABLE-2'!G35+'TABLE-2'!H35+'TABLE-2'!I35</f>
        <v>138049</v>
      </c>
      <c r="K36" s="614">
        <f t="shared" si="4"/>
        <v>7498</v>
      </c>
      <c r="L36" s="614">
        <f t="shared" si="1"/>
        <v>130.03864772795185</v>
      </c>
      <c r="M36" s="614">
        <f aca="true" t="shared" si="8" ref="M36:M49">(J36/G36)*100</f>
        <v>107.16259645091677</v>
      </c>
      <c r="N36" s="615">
        <f t="shared" si="5"/>
        <v>-22.87605127703509</v>
      </c>
    </row>
    <row r="37" spans="1:14" ht="12" customHeight="1">
      <c r="A37" s="113">
        <v>29</v>
      </c>
      <c r="B37" s="114" t="s">
        <v>220</v>
      </c>
      <c r="C37" s="114">
        <f>'TABLE-3'!C37</f>
        <v>40</v>
      </c>
      <c r="D37" s="114">
        <f>'TABLE-1'!F36</f>
        <v>43</v>
      </c>
      <c r="E37" s="114">
        <f t="shared" si="0"/>
        <v>3</v>
      </c>
      <c r="F37" s="114">
        <f>'TABLE-3'!E37</f>
        <v>135331</v>
      </c>
      <c r="G37" s="614">
        <f>'TABLE-2'!D36+'TABLE-2'!E36+'TABLE-2'!F36</f>
        <v>149987</v>
      </c>
      <c r="H37" s="114">
        <f t="shared" si="3"/>
        <v>14656</v>
      </c>
      <c r="I37" s="114">
        <f>'TABLE-3'!G37</f>
        <v>425196</v>
      </c>
      <c r="J37" s="614">
        <f>'TABLE-2'!G36+'TABLE-2'!H36+'TABLE-2'!I36</f>
        <v>380347</v>
      </c>
      <c r="K37" s="614">
        <f t="shared" si="4"/>
        <v>-44849</v>
      </c>
      <c r="L37" s="614">
        <f t="shared" si="1"/>
        <v>314.18965351619363</v>
      </c>
      <c r="M37" s="614">
        <f t="shared" si="8"/>
        <v>253.58664417582858</v>
      </c>
      <c r="N37" s="615">
        <f t="shared" si="5"/>
        <v>-60.60300934036505</v>
      </c>
    </row>
    <row r="38" spans="1:14" ht="12" customHeight="1">
      <c r="A38" s="113">
        <v>30</v>
      </c>
      <c r="B38" s="114" t="s">
        <v>239</v>
      </c>
      <c r="C38" s="114">
        <f>'TABLE-3'!C38</f>
        <v>20</v>
      </c>
      <c r="D38" s="114">
        <f>'TABLE-1'!F37</f>
        <v>20</v>
      </c>
      <c r="E38" s="114">
        <f t="shared" si="0"/>
        <v>0</v>
      </c>
      <c r="F38" s="114">
        <f>'TABLE-3'!E38</f>
        <v>95641</v>
      </c>
      <c r="G38" s="614">
        <f>'TABLE-2'!D37+'TABLE-2'!E37+'TABLE-2'!F37</f>
        <v>116650</v>
      </c>
      <c r="H38" s="114">
        <f t="shared" si="3"/>
        <v>21009</v>
      </c>
      <c r="I38" s="114">
        <f>'TABLE-3'!G38</f>
        <v>67484</v>
      </c>
      <c r="J38" s="614">
        <f>'TABLE-2'!G37+'TABLE-2'!H37+'TABLE-2'!I37</f>
        <v>81944</v>
      </c>
      <c r="K38" s="614">
        <f t="shared" si="4"/>
        <v>14460</v>
      </c>
      <c r="L38" s="614">
        <f t="shared" si="1"/>
        <v>70.55969720099121</v>
      </c>
      <c r="M38" s="614">
        <f t="shared" si="8"/>
        <v>70.24774967852551</v>
      </c>
      <c r="N38" s="615">
        <f t="shared" si="5"/>
        <v>-0.3119475224657009</v>
      </c>
    </row>
    <row r="39" spans="1:14" ht="12" customHeight="1">
      <c r="A39" s="113">
        <v>31</v>
      </c>
      <c r="B39" s="114" t="s">
        <v>281</v>
      </c>
      <c r="C39" s="114">
        <f>'TABLE-3'!C39</f>
        <v>5</v>
      </c>
      <c r="D39" s="114">
        <f>'TABLE-1'!F38</f>
        <v>5</v>
      </c>
      <c r="E39" s="114">
        <f t="shared" si="0"/>
        <v>0</v>
      </c>
      <c r="F39" s="114">
        <f>'TABLE-3'!E39</f>
        <v>36171</v>
      </c>
      <c r="G39" s="614">
        <f>'TABLE-2'!D38+'TABLE-2'!E38+'TABLE-2'!F38</f>
        <v>45502</v>
      </c>
      <c r="H39" s="114">
        <f t="shared" si="3"/>
        <v>9331</v>
      </c>
      <c r="I39" s="114">
        <f>'TABLE-3'!G39</f>
        <v>1861</v>
      </c>
      <c r="J39" s="614">
        <f>'TABLE-2'!G38+'TABLE-2'!H38+'TABLE-2'!I38</f>
        <v>5643</v>
      </c>
      <c r="K39" s="614">
        <f t="shared" si="4"/>
        <v>3782</v>
      </c>
      <c r="L39" s="614">
        <f t="shared" si="1"/>
        <v>5.145005667523707</v>
      </c>
      <c r="M39" s="614">
        <f t="shared" si="8"/>
        <v>12.401652674607709</v>
      </c>
      <c r="N39" s="615">
        <f t="shared" si="5"/>
        <v>7.256647007084002</v>
      </c>
    </row>
    <row r="40" spans="1:14" ht="12" customHeight="1">
      <c r="A40" s="113">
        <v>32</v>
      </c>
      <c r="B40" s="114" t="s">
        <v>222</v>
      </c>
      <c r="C40" s="114">
        <f>'TABLE-3'!C40</f>
        <v>2</v>
      </c>
      <c r="D40" s="114">
        <f>'TABLE-1'!F39</f>
        <v>2</v>
      </c>
      <c r="E40" s="114">
        <f t="shared" si="0"/>
        <v>0</v>
      </c>
      <c r="F40" s="114">
        <f>'TABLE-3'!E40</f>
        <v>9021</v>
      </c>
      <c r="G40" s="614">
        <f>'TABLE-2'!D39+'TABLE-2'!E39+'TABLE-2'!F39</f>
        <v>15654</v>
      </c>
      <c r="H40" s="114">
        <f t="shared" si="3"/>
        <v>6633</v>
      </c>
      <c r="I40" s="114">
        <f>'TABLE-3'!G40</f>
        <v>4763</v>
      </c>
      <c r="J40" s="614">
        <f>'TABLE-2'!G39+'TABLE-2'!H39+'TABLE-2'!I39</f>
        <v>6524</v>
      </c>
      <c r="K40" s="614">
        <f t="shared" si="4"/>
        <v>1761</v>
      </c>
      <c r="L40" s="614">
        <f t="shared" si="1"/>
        <v>52.79902449839264</v>
      </c>
      <c r="M40" s="614">
        <f t="shared" si="8"/>
        <v>41.676248882074866</v>
      </c>
      <c r="N40" s="615">
        <f t="shared" si="5"/>
        <v>-11.122775616317774</v>
      </c>
    </row>
    <row r="41" spans="1:14" ht="12" customHeight="1">
      <c r="A41" s="113">
        <v>33</v>
      </c>
      <c r="B41" s="114" t="s">
        <v>454</v>
      </c>
      <c r="C41" s="114">
        <f>'TABLE-3'!C41</f>
        <v>2</v>
      </c>
      <c r="D41" s="114">
        <f>'TABLE-1'!F40</f>
        <v>2</v>
      </c>
      <c r="E41" s="114"/>
      <c r="F41" s="114">
        <f>'TABLE-3'!E41</f>
        <v>1345</v>
      </c>
      <c r="G41" s="614">
        <f>'TABLE-2'!D40+'TABLE-2'!E40+'TABLE-2'!F40</f>
        <v>1957</v>
      </c>
      <c r="H41" s="114">
        <f t="shared" si="3"/>
        <v>612</v>
      </c>
      <c r="I41" s="114">
        <f>'TABLE-3'!G41</f>
        <v>2809</v>
      </c>
      <c r="J41" s="614">
        <f>'TABLE-2'!G40+'TABLE-2'!H40+'TABLE-2'!I40</f>
        <v>2043</v>
      </c>
      <c r="K41" s="614">
        <f t="shared" si="4"/>
        <v>-766</v>
      </c>
      <c r="L41" s="614">
        <f t="shared" si="1"/>
        <v>208.84758364312268</v>
      </c>
      <c r="M41" s="614">
        <f t="shared" si="8"/>
        <v>104.39448134900357</v>
      </c>
      <c r="N41" s="615">
        <f t="shared" si="5"/>
        <v>-104.4531022941191</v>
      </c>
    </row>
    <row r="42" spans="1:14" ht="12" customHeight="1">
      <c r="A42" s="113">
        <v>34</v>
      </c>
      <c r="B42" s="114" t="s">
        <v>243</v>
      </c>
      <c r="C42" s="114">
        <f>'TABLE-3'!C42</f>
        <v>1</v>
      </c>
      <c r="D42" s="114">
        <f>'TABLE-1'!F41</f>
        <v>1</v>
      </c>
      <c r="E42" s="114">
        <f t="shared" si="0"/>
        <v>0</v>
      </c>
      <c r="F42" s="114">
        <f>'TABLE-3'!E42</f>
        <v>1154</v>
      </c>
      <c r="G42" s="614">
        <f>'TABLE-2'!D41+'TABLE-2'!E41+'TABLE-2'!F41</f>
        <v>1101</v>
      </c>
      <c r="H42" s="114">
        <f t="shared" si="3"/>
        <v>-53</v>
      </c>
      <c r="I42" s="114">
        <f>'TABLE-3'!G42</f>
        <v>793</v>
      </c>
      <c r="J42" s="614">
        <f>'TABLE-2'!G41+'TABLE-2'!H41+'TABLE-2'!I41</f>
        <v>955</v>
      </c>
      <c r="K42" s="614">
        <f t="shared" si="4"/>
        <v>162</v>
      </c>
      <c r="L42" s="614">
        <f t="shared" si="1"/>
        <v>68.71750433275562</v>
      </c>
      <c r="M42" s="614">
        <f t="shared" si="8"/>
        <v>86.73932788374205</v>
      </c>
      <c r="N42" s="615">
        <f t="shared" si="5"/>
        <v>18.021823550986426</v>
      </c>
    </row>
    <row r="43" spans="1:14" ht="12" customHeight="1">
      <c r="A43" s="113">
        <v>35</v>
      </c>
      <c r="B43" s="114" t="s">
        <v>123</v>
      </c>
      <c r="C43" s="114">
        <f>'TABLE-3'!C43</f>
        <v>3</v>
      </c>
      <c r="D43" s="114">
        <f>'TABLE-1'!F42</f>
        <v>3</v>
      </c>
      <c r="E43" s="114">
        <f t="shared" si="0"/>
        <v>0</v>
      </c>
      <c r="F43" s="114">
        <f>'TABLE-3'!E43</f>
        <v>11255</v>
      </c>
      <c r="G43" s="614">
        <f>'TABLE-2'!D42+'TABLE-2'!E42+'TABLE-2'!F42</f>
        <v>12095</v>
      </c>
      <c r="H43" s="114">
        <f t="shared" si="3"/>
        <v>840</v>
      </c>
      <c r="I43" s="114">
        <f>'TABLE-3'!G43</f>
        <v>5867</v>
      </c>
      <c r="J43" s="614">
        <f>'TABLE-2'!G42+'TABLE-2'!H42+'TABLE-2'!I42</f>
        <v>6692</v>
      </c>
      <c r="K43" s="614">
        <f t="shared" si="4"/>
        <v>825</v>
      </c>
      <c r="L43" s="614">
        <f t="shared" si="1"/>
        <v>52.12794313638383</v>
      </c>
      <c r="M43" s="614">
        <f t="shared" si="8"/>
        <v>55.32864820173625</v>
      </c>
      <c r="N43" s="615">
        <f t="shared" si="5"/>
        <v>3.200705065352423</v>
      </c>
    </row>
    <row r="44" spans="1:14" ht="12" customHeight="1">
      <c r="A44" s="113">
        <v>36</v>
      </c>
      <c r="B44" s="114" t="s">
        <v>24</v>
      </c>
      <c r="C44" s="114">
        <f>'TABLE-3'!C44</f>
        <v>2</v>
      </c>
      <c r="D44" s="114">
        <f>'TABLE-1'!F43</f>
        <v>2</v>
      </c>
      <c r="E44" s="114">
        <f t="shared" si="0"/>
        <v>0</v>
      </c>
      <c r="F44" s="114">
        <f>'TABLE-3'!E44</f>
        <v>8232</v>
      </c>
      <c r="G44" s="614">
        <f>'TABLE-2'!D43+'TABLE-2'!E43+'TABLE-2'!F43</f>
        <v>15372</v>
      </c>
      <c r="H44" s="114">
        <f t="shared" si="3"/>
        <v>7140</v>
      </c>
      <c r="I44" s="114">
        <f>'TABLE-3'!G44</f>
        <v>3813</v>
      </c>
      <c r="J44" s="614">
        <f>'TABLE-2'!G43+'TABLE-2'!H43+'TABLE-2'!I43</f>
        <v>3616</v>
      </c>
      <c r="K44" s="614">
        <f t="shared" si="4"/>
        <v>-197</v>
      </c>
      <c r="L44" s="614">
        <f t="shared" si="1"/>
        <v>46.319241982507286</v>
      </c>
      <c r="M44" s="614">
        <f t="shared" si="8"/>
        <v>23.52328909705959</v>
      </c>
      <c r="N44" s="615">
        <f t="shared" si="5"/>
        <v>-22.795952885447697</v>
      </c>
    </row>
    <row r="45" spans="1:14" ht="12" customHeight="1">
      <c r="A45" s="113">
        <v>37</v>
      </c>
      <c r="B45" s="114" t="s">
        <v>286</v>
      </c>
      <c r="C45" s="114">
        <f>'TABLE-3'!C45</f>
        <v>1</v>
      </c>
      <c r="D45" s="114">
        <f>'TABLE-1'!F44</f>
        <v>1</v>
      </c>
      <c r="E45" s="114">
        <f t="shared" si="0"/>
        <v>0</v>
      </c>
      <c r="F45" s="114">
        <f>'TABLE-3'!E45</f>
        <v>3563</v>
      </c>
      <c r="G45" s="614">
        <f>'TABLE-2'!D44+'TABLE-2'!E44+'TABLE-2'!F44</f>
        <v>3068</v>
      </c>
      <c r="H45" s="114">
        <f t="shared" si="3"/>
        <v>-495</v>
      </c>
      <c r="I45" s="114">
        <f>'TABLE-3'!G45</f>
        <v>10767</v>
      </c>
      <c r="J45" s="614">
        <f>'TABLE-2'!G44+'TABLE-2'!H44+'TABLE-2'!I44</f>
        <v>3602</v>
      </c>
      <c r="K45" s="614">
        <f t="shared" si="4"/>
        <v>-7165</v>
      </c>
      <c r="L45" s="614">
        <f t="shared" si="1"/>
        <v>302.18916643278135</v>
      </c>
      <c r="M45" s="614">
        <f t="shared" si="8"/>
        <v>117.40547588005215</v>
      </c>
      <c r="N45" s="615">
        <f t="shared" si="5"/>
        <v>-184.78369055272918</v>
      </c>
    </row>
    <row r="46" spans="1:14" ht="12" customHeight="1">
      <c r="A46" s="113">
        <v>38</v>
      </c>
      <c r="B46" s="114" t="s">
        <v>556</v>
      </c>
      <c r="C46" s="114">
        <f>'TABLE-3'!C46</f>
        <v>2</v>
      </c>
      <c r="D46" s="114">
        <f>'TABLE-1'!F45</f>
        <v>2</v>
      </c>
      <c r="E46" s="114">
        <f t="shared" si="0"/>
        <v>0</v>
      </c>
      <c r="F46" s="114">
        <f>'TABLE-3'!E46</f>
        <v>2369</v>
      </c>
      <c r="G46" s="614">
        <f>'TABLE-2'!D45+'TABLE-2'!E45+'TABLE-2'!F45</f>
        <v>2601</v>
      </c>
      <c r="H46" s="114">
        <f t="shared" si="3"/>
        <v>232</v>
      </c>
      <c r="I46" s="114">
        <f>'TABLE-3'!G46</f>
        <v>337</v>
      </c>
      <c r="J46" s="614">
        <f>'TABLE-2'!G45+'TABLE-2'!H45+'TABLE-2'!I45</f>
        <v>438</v>
      </c>
      <c r="K46" s="614">
        <f t="shared" si="4"/>
        <v>101</v>
      </c>
      <c r="L46" s="614">
        <f t="shared" si="1"/>
        <v>14.22541156606163</v>
      </c>
      <c r="M46" s="614">
        <f t="shared" si="8"/>
        <v>16.839677047289502</v>
      </c>
      <c r="N46" s="615">
        <f t="shared" si="5"/>
        <v>2.6142654812278714</v>
      </c>
    </row>
    <row r="47" spans="1:14" ht="12" customHeight="1">
      <c r="A47" s="113">
        <v>39</v>
      </c>
      <c r="B47" s="114" t="s">
        <v>233</v>
      </c>
      <c r="C47" s="114">
        <f>'TABLE-3'!C47</f>
        <v>20</v>
      </c>
      <c r="D47" s="114">
        <f>'TABLE-1'!F46</f>
        <v>26</v>
      </c>
      <c r="E47" s="114">
        <f t="shared" si="0"/>
        <v>6</v>
      </c>
      <c r="F47" s="114">
        <f>'TABLE-3'!E47</f>
        <v>109467</v>
      </c>
      <c r="G47" s="614">
        <f>'TABLE-2'!D46+'TABLE-2'!E46+'TABLE-2'!F46</f>
        <v>109669</v>
      </c>
      <c r="H47" s="114">
        <f t="shared" si="3"/>
        <v>202</v>
      </c>
      <c r="I47" s="114">
        <f>'TABLE-3'!G47</f>
        <v>89638</v>
      </c>
      <c r="J47" s="614">
        <f>'TABLE-2'!G46+'TABLE-2'!H46+'TABLE-2'!I46</f>
        <v>91205</v>
      </c>
      <c r="K47" s="614">
        <f t="shared" si="4"/>
        <v>1567</v>
      </c>
      <c r="L47" s="614">
        <f t="shared" si="1"/>
        <v>81.88586514657385</v>
      </c>
      <c r="M47" s="614">
        <f t="shared" si="8"/>
        <v>83.16388405109922</v>
      </c>
      <c r="N47" s="615">
        <f t="shared" si="5"/>
        <v>1.2780189045253678</v>
      </c>
    </row>
    <row r="48" spans="1:14" ht="12" customHeight="1">
      <c r="A48" s="113"/>
      <c r="B48" s="617" t="s">
        <v>227</v>
      </c>
      <c r="C48" s="617">
        <f>SUM(C35:C47)</f>
        <v>141</v>
      </c>
      <c r="D48" s="617">
        <f>'TABLE-1'!F47</f>
        <v>166</v>
      </c>
      <c r="E48" s="617">
        <f aca="true" t="shared" si="9" ref="E48:K48">SUM(E35:E47)</f>
        <v>25</v>
      </c>
      <c r="F48" s="617">
        <f t="shared" si="9"/>
        <v>560814</v>
      </c>
      <c r="G48" s="617">
        <f t="shared" si="9"/>
        <v>652610</v>
      </c>
      <c r="H48" s="617">
        <f t="shared" si="9"/>
        <v>91796</v>
      </c>
      <c r="I48" s="617">
        <f t="shared" si="9"/>
        <v>755867</v>
      </c>
      <c r="J48" s="617">
        <f t="shared" si="9"/>
        <v>731907</v>
      </c>
      <c r="K48" s="617">
        <f t="shared" si="9"/>
        <v>-23960</v>
      </c>
      <c r="L48" s="618">
        <f>(I48/F48)*100</f>
        <v>134.78033715278147</v>
      </c>
      <c r="M48" s="618">
        <f t="shared" si="8"/>
        <v>112.15074853281439</v>
      </c>
      <c r="N48" s="615">
        <f t="shared" si="5"/>
        <v>-22.62958861996708</v>
      </c>
    </row>
    <row r="49" spans="1:14" ht="12" customHeight="1">
      <c r="A49" s="113"/>
      <c r="B49" s="616" t="s">
        <v>125</v>
      </c>
      <c r="C49" s="617">
        <f aca="true" t="shared" si="10" ref="C49:K49">C26+C34+C48</f>
        <v>2669</v>
      </c>
      <c r="D49" s="617">
        <f t="shared" si="10"/>
        <v>2768</v>
      </c>
      <c r="E49" s="617">
        <f t="shared" si="10"/>
        <v>99</v>
      </c>
      <c r="F49" s="617">
        <f t="shared" si="10"/>
        <v>7520129</v>
      </c>
      <c r="G49" s="617">
        <f t="shared" si="10"/>
        <v>8271400</v>
      </c>
      <c r="H49" s="617">
        <f t="shared" si="10"/>
        <v>751271</v>
      </c>
      <c r="I49" s="617">
        <f t="shared" si="10"/>
        <v>5083559</v>
      </c>
      <c r="J49" s="617">
        <f t="shared" si="10"/>
        <v>5095653</v>
      </c>
      <c r="K49" s="617">
        <f t="shared" si="10"/>
        <v>12094</v>
      </c>
      <c r="L49" s="618">
        <f>(I49/F49)*100</f>
        <v>67.59935900035757</v>
      </c>
      <c r="M49" s="618">
        <f t="shared" si="8"/>
        <v>61.60568948424693</v>
      </c>
      <c r="N49" s="615">
        <f t="shared" si="5"/>
        <v>-5.993669516110636</v>
      </c>
    </row>
    <row r="50" spans="1:14" ht="18" customHeight="1">
      <c r="A50" s="619">
        <v>34</v>
      </c>
      <c r="B50" s="619"/>
      <c r="C50" s="615"/>
      <c r="D50" s="615">
        <f>'TABLE-1'!F44</f>
        <v>1</v>
      </c>
      <c r="E50" s="615"/>
      <c r="F50" s="620"/>
      <c r="G50" s="620"/>
      <c r="H50" s="620"/>
      <c r="I50" s="620"/>
      <c r="J50" s="620"/>
      <c r="K50" s="620"/>
      <c r="L50" s="615"/>
      <c r="M50" s="615"/>
      <c r="N50" s="619"/>
    </row>
    <row r="51" spans="1:13" ht="21.75" customHeight="1">
      <c r="A51" s="18">
        <v>35</v>
      </c>
      <c r="C51" s="22"/>
      <c r="D51" s="22">
        <f>'TABLE-1'!F46</f>
        <v>26</v>
      </c>
      <c r="E51" s="22"/>
      <c r="F51" s="21"/>
      <c r="G51" s="21"/>
      <c r="H51" s="21"/>
      <c r="I51" s="21"/>
      <c r="J51" s="21"/>
      <c r="K51" s="21"/>
      <c r="L51" s="22" t="s">
        <v>36</v>
      </c>
      <c r="M51" s="22"/>
    </row>
    <row r="52" spans="1:14" ht="15" customHeight="1">
      <c r="A52" s="621" t="s">
        <v>4</v>
      </c>
      <c r="B52" s="622" t="s">
        <v>5</v>
      </c>
      <c r="C52" s="752" t="s">
        <v>40</v>
      </c>
      <c r="D52" s="753"/>
      <c r="E52" s="623"/>
      <c r="F52" s="752" t="s">
        <v>45</v>
      </c>
      <c r="G52" s="753"/>
      <c r="H52" s="623"/>
      <c r="I52" s="752" t="s">
        <v>46</v>
      </c>
      <c r="J52" s="753"/>
      <c r="K52" s="623"/>
      <c r="L52" s="752" t="s">
        <v>47</v>
      </c>
      <c r="M52" s="754"/>
      <c r="N52" s="610"/>
    </row>
    <row r="53" spans="1:14" ht="15" customHeight="1">
      <c r="A53" s="624" t="s">
        <v>6</v>
      </c>
      <c r="B53" s="625"/>
      <c r="C53" s="612" t="s">
        <v>552</v>
      </c>
      <c r="D53" s="612" t="s">
        <v>615</v>
      </c>
      <c r="E53" s="609" t="s">
        <v>340</v>
      </c>
      <c r="F53" s="612" t="s">
        <v>552</v>
      </c>
      <c r="G53" s="612" t="s">
        <v>615</v>
      </c>
      <c r="H53" s="609" t="s">
        <v>340</v>
      </c>
      <c r="I53" s="612" t="s">
        <v>552</v>
      </c>
      <c r="J53" s="612" t="s">
        <v>615</v>
      </c>
      <c r="K53" s="609" t="s">
        <v>340</v>
      </c>
      <c r="L53" s="612" t="s">
        <v>552</v>
      </c>
      <c r="M53" s="612" t="s">
        <v>615</v>
      </c>
      <c r="N53" s="613" t="s">
        <v>340</v>
      </c>
    </row>
    <row r="54" spans="1:14" ht="12.75">
      <c r="A54" s="113">
        <v>40</v>
      </c>
      <c r="B54" s="114" t="s">
        <v>79</v>
      </c>
      <c r="C54" s="114">
        <f>'TABLE-3'!C56</f>
        <v>80</v>
      </c>
      <c r="D54" s="114">
        <f>'TABLE-1'!F55</f>
        <v>80</v>
      </c>
      <c r="E54" s="114">
        <f aca="true" t="shared" si="11" ref="E54:E61">D54-C54</f>
        <v>0</v>
      </c>
      <c r="F54" s="114">
        <f>'TABLE-3'!E56</f>
        <v>51977</v>
      </c>
      <c r="G54" s="614">
        <f>'TABLE-2'!D54+'TABLE-2'!E54+'TABLE-2'!F54</f>
        <v>53456</v>
      </c>
      <c r="H54" s="114">
        <f aca="true" t="shared" si="12" ref="H54:H61">G54-F54</f>
        <v>1479</v>
      </c>
      <c r="I54" s="114">
        <f>'TABLE-3'!G56</f>
        <v>25844</v>
      </c>
      <c r="J54" s="614">
        <f>'TABLE-2'!G54+'TABLE-2'!H54+'TABLE-2'!I54</f>
        <v>27528</v>
      </c>
      <c r="K54" s="614">
        <f aca="true" t="shared" si="13" ref="K54:K61">J54-I54</f>
        <v>1684</v>
      </c>
      <c r="L54" s="614">
        <f aca="true" t="shared" si="14" ref="L54:L61">(I54/F54)*100</f>
        <v>49.72199241972411</v>
      </c>
      <c r="M54" s="614">
        <f aca="true" t="shared" si="15" ref="M54:M61">(J54/G54)*100</f>
        <v>51.496557916791375</v>
      </c>
      <c r="N54" s="615">
        <f aca="true" t="shared" si="16" ref="N54:N68">M54-L54</f>
        <v>1.7745654970672646</v>
      </c>
    </row>
    <row r="55" spans="1:14" ht="12.75">
      <c r="A55" s="113">
        <v>41</v>
      </c>
      <c r="B55" s="114" t="s">
        <v>284</v>
      </c>
      <c r="C55" s="114">
        <f>'TABLE-3'!C57</f>
        <v>211</v>
      </c>
      <c r="D55" s="114">
        <f>'TABLE-1'!F56</f>
        <v>212</v>
      </c>
      <c r="E55" s="114">
        <f t="shared" si="11"/>
        <v>1</v>
      </c>
      <c r="F55" s="114">
        <f>'TABLE-3'!E57</f>
        <v>122001</v>
      </c>
      <c r="G55" s="614">
        <f>'TABLE-2'!D55+'TABLE-2'!E55+'TABLE-2'!F55</f>
        <v>133243</v>
      </c>
      <c r="H55" s="114">
        <f t="shared" si="12"/>
        <v>11242</v>
      </c>
      <c r="I55" s="114">
        <f>'TABLE-3'!G57</f>
        <v>69194</v>
      </c>
      <c r="J55" s="614">
        <f>'TABLE-2'!G55+'TABLE-2'!H55+'TABLE-2'!I55</f>
        <v>75543</v>
      </c>
      <c r="K55" s="614">
        <f t="shared" si="13"/>
        <v>6349</v>
      </c>
      <c r="L55" s="614">
        <f t="shared" si="14"/>
        <v>56.715928557962634</v>
      </c>
      <c r="M55" s="614">
        <f t="shared" si="15"/>
        <v>56.69566131053789</v>
      </c>
      <c r="N55" s="615">
        <f t="shared" si="16"/>
        <v>-0.02026724742474073</v>
      </c>
    </row>
    <row r="56" spans="1:14" ht="12.75">
      <c r="A56" s="113">
        <v>42</v>
      </c>
      <c r="B56" s="114" t="s">
        <v>30</v>
      </c>
      <c r="C56" s="114">
        <f>'TABLE-3'!C58</f>
        <v>42</v>
      </c>
      <c r="D56" s="114">
        <f>'TABLE-1'!F57</f>
        <v>42</v>
      </c>
      <c r="E56" s="114">
        <f t="shared" si="11"/>
        <v>0</v>
      </c>
      <c r="F56" s="114">
        <f>'TABLE-3'!E58</f>
        <v>17685</v>
      </c>
      <c r="G56" s="614">
        <f>'TABLE-2'!D56+'TABLE-2'!E56+'TABLE-2'!F56</f>
        <v>19014</v>
      </c>
      <c r="H56" s="114">
        <f t="shared" si="12"/>
        <v>1329</v>
      </c>
      <c r="I56" s="114">
        <f>'TABLE-3'!G58</f>
        <v>8051</v>
      </c>
      <c r="J56" s="614">
        <f>'TABLE-2'!G56+'TABLE-2'!H56+'TABLE-2'!I56</f>
        <v>7304</v>
      </c>
      <c r="K56" s="614">
        <f t="shared" si="13"/>
        <v>-747</v>
      </c>
      <c r="L56" s="614">
        <f t="shared" si="14"/>
        <v>45.524455753463386</v>
      </c>
      <c r="M56" s="614">
        <f t="shared" si="15"/>
        <v>38.41380035763122</v>
      </c>
      <c r="N56" s="615">
        <f t="shared" si="16"/>
        <v>-7.110655395832168</v>
      </c>
    </row>
    <row r="57" spans="1:14" ht="12.75">
      <c r="A57" s="113">
        <v>43</v>
      </c>
      <c r="B57" s="114" t="s">
        <v>237</v>
      </c>
      <c r="C57" s="114">
        <f>'TABLE-3'!C59</f>
        <v>201</v>
      </c>
      <c r="D57" s="114">
        <f>'TABLE-1'!F58</f>
        <v>202</v>
      </c>
      <c r="E57" s="114">
        <f t="shared" si="11"/>
        <v>1</v>
      </c>
      <c r="F57" s="114">
        <f>'TABLE-3'!E59</f>
        <v>138295</v>
      </c>
      <c r="G57" s="614">
        <f>'TABLE-2'!D57+'TABLE-2'!E57+'TABLE-2'!F57</f>
        <v>148292</v>
      </c>
      <c r="H57" s="114">
        <f t="shared" si="12"/>
        <v>9997</v>
      </c>
      <c r="I57" s="114">
        <f>'TABLE-3'!G59</f>
        <v>84376</v>
      </c>
      <c r="J57" s="614">
        <f>'TABLE-2'!G57+'TABLE-2'!H57+'TABLE-2'!I57</f>
        <v>93478</v>
      </c>
      <c r="K57" s="614">
        <f t="shared" si="13"/>
        <v>9102</v>
      </c>
      <c r="L57" s="614">
        <f t="shared" si="14"/>
        <v>61.01160562565531</v>
      </c>
      <c r="M57" s="614">
        <f t="shared" si="15"/>
        <v>63.03644161519165</v>
      </c>
      <c r="N57" s="615">
        <f t="shared" si="16"/>
        <v>2.024835989536342</v>
      </c>
    </row>
    <row r="58" spans="1:14" ht="12.75">
      <c r="A58" s="113">
        <v>44</v>
      </c>
      <c r="B58" s="114" t="s">
        <v>29</v>
      </c>
      <c r="C58" s="114">
        <f>'TABLE-3'!C60</f>
        <v>91</v>
      </c>
      <c r="D58" s="114">
        <f>'TABLE-1'!F59</f>
        <v>92</v>
      </c>
      <c r="E58" s="114">
        <f t="shared" si="11"/>
        <v>1</v>
      </c>
      <c r="F58" s="114">
        <f>'TABLE-3'!E60</f>
        <v>65771</v>
      </c>
      <c r="G58" s="614">
        <f>'TABLE-2'!D58+'TABLE-2'!E58+'TABLE-2'!F58</f>
        <v>74843</v>
      </c>
      <c r="H58" s="114">
        <f t="shared" si="12"/>
        <v>9072</v>
      </c>
      <c r="I58" s="114">
        <f>'TABLE-3'!G60</f>
        <v>18101</v>
      </c>
      <c r="J58" s="614">
        <f>'TABLE-2'!G58+'TABLE-2'!H58+'TABLE-2'!I58</f>
        <v>18601</v>
      </c>
      <c r="K58" s="614">
        <f t="shared" si="13"/>
        <v>500</v>
      </c>
      <c r="L58" s="614">
        <f t="shared" si="14"/>
        <v>27.521247966428973</v>
      </c>
      <c r="M58" s="614">
        <f t="shared" si="15"/>
        <v>24.85335969963791</v>
      </c>
      <c r="N58" s="615">
        <f t="shared" si="16"/>
        <v>-2.6678882667910635</v>
      </c>
    </row>
    <row r="59" spans="1:14" ht="12.75">
      <c r="A59" s="113">
        <v>45</v>
      </c>
      <c r="B59" s="114" t="s">
        <v>285</v>
      </c>
      <c r="C59" s="114">
        <f>'TABLE-3'!C61</f>
        <v>344</v>
      </c>
      <c r="D59" s="114">
        <f>'TABLE-1'!F60</f>
        <v>345</v>
      </c>
      <c r="E59" s="114">
        <f t="shared" si="11"/>
        <v>1</v>
      </c>
      <c r="F59" s="114">
        <f>'TABLE-3'!E61</f>
        <v>211365</v>
      </c>
      <c r="G59" s="614">
        <f>'TABLE-2'!D59+'TABLE-2'!E59+'TABLE-2'!F59</f>
        <v>228425</v>
      </c>
      <c r="H59" s="114">
        <f t="shared" si="12"/>
        <v>17060</v>
      </c>
      <c r="I59" s="114">
        <f>'TABLE-3'!G61</f>
        <v>125269</v>
      </c>
      <c r="J59" s="614">
        <f>'TABLE-2'!G59+'TABLE-2'!H59+'TABLE-2'!I59</f>
        <v>131786</v>
      </c>
      <c r="K59" s="614">
        <f t="shared" si="13"/>
        <v>6517</v>
      </c>
      <c r="L59" s="614">
        <f t="shared" si="14"/>
        <v>59.26667139781894</v>
      </c>
      <c r="M59" s="614">
        <f t="shared" si="15"/>
        <v>57.69333479260151</v>
      </c>
      <c r="N59" s="615">
        <f t="shared" si="16"/>
        <v>-1.5733366052174276</v>
      </c>
    </row>
    <row r="60" spans="1:14" ht="12.75">
      <c r="A60" s="113">
        <v>46</v>
      </c>
      <c r="B60" s="114" t="s">
        <v>25</v>
      </c>
      <c r="C60" s="114">
        <f>'TABLE-3'!C62</f>
        <v>59</v>
      </c>
      <c r="D60" s="114">
        <f>'TABLE-1'!F61</f>
        <v>62</v>
      </c>
      <c r="E60" s="114">
        <f t="shared" si="11"/>
        <v>3</v>
      </c>
      <c r="F60" s="114">
        <f>'TABLE-3'!E62</f>
        <v>38786</v>
      </c>
      <c r="G60" s="614">
        <f>'TABLE-2'!D60+'TABLE-2'!E60+'TABLE-2'!F60</f>
        <v>41444</v>
      </c>
      <c r="H60" s="114">
        <f t="shared" si="12"/>
        <v>2658</v>
      </c>
      <c r="I60" s="114">
        <f>'TABLE-3'!G62</f>
        <v>13727</v>
      </c>
      <c r="J60" s="614">
        <f>'TABLE-2'!G60+'TABLE-2'!H60+'TABLE-2'!I60</f>
        <v>13841</v>
      </c>
      <c r="K60" s="614">
        <f t="shared" si="13"/>
        <v>114</v>
      </c>
      <c r="L60" s="614">
        <f t="shared" si="14"/>
        <v>35.39163615737637</v>
      </c>
      <c r="M60" s="614">
        <f t="shared" si="15"/>
        <v>33.396872888717304</v>
      </c>
      <c r="N60" s="615">
        <f t="shared" si="16"/>
        <v>-1.9947632686590637</v>
      </c>
    </row>
    <row r="61" spans="1:14" ht="12.75">
      <c r="A61" s="113">
        <v>47</v>
      </c>
      <c r="B61" s="114" t="s">
        <v>28</v>
      </c>
      <c r="C61" s="114">
        <f>'TABLE-3'!C63</f>
        <v>23</v>
      </c>
      <c r="D61" s="114">
        <f>'TABLE-1'!F62</f>
        <v>23</v>
      </c>
      <c r="E61" s="114">
        <f t="shared" si="11"/>
        <v>0</v>
      </c>
      <c r="F61" s="114">
        <f>'TABLE-3'!E63</f>
        <v>24632</v>
      </c>
      <c r="G61" s="614">
        <f>'TABLE-2'!D61+'TABLE-2'!E61+'TABLE-2'!F61</f>
        <v>23308</v>
      </c>
      <c r="H61" s="114">
        <f t="shared" si="12"/>
        <v>-1324</v>
      </c>
      <c r="I61" s="114">
        <f>'TABLE-3'!G63</f>
        <v>12437</v>
      </c>
      <c r="J61" s="614">
        <f>'TABLE-2'!G61+'TABLE-2'!H61+'TABLE-2'!I61</f>
        <v>12003</v>
      </c>
      <c r="K61" s="614">
        <f t="shared" si="13"/>
        <v>-434</v>
      </c>
      <c r="L61" s="614">
        <f t="shared" si="14"/>
        <v>50.49123091912959</v>
      </c>
      <c r="M61" s="614">
        <f t="shared" si="15"/>
        <v>51.497339969109326</v>
      </c>
      <c r="N61" s="615">
        <f t="shared" si="16"/>
        <v>1.0061090499797345</v>
      </c>
    </row>
    <row r="62" spans="1:14" ht="12.75">
      <c r="A62" s="616"/>
      <c r="B62" s="616" t="s">
        <v>125</v>
      </c>
      <c r="C62" s="617">
        <f>SUM(C54:C61)</f>
        <v>1051</v>
      </c>
      <c r="D62" s="617">
        <f>'TABLE-1'!F63</f>
        <v>1058</v>
      </c>
      <c r="E62" s="617">
        <f aca="true" t="shared" si="17" ref="E62:N62">SUM(E54:E61)</f>
        <v>7</v>
      </c>
      <c r="F62" s="617">
        <f t="shared" si="17"/>
        <v>670512</v>
      </c>
      <c r="G62" s="617">
        <f t="shared" si="17"/>
        <v>722025</v>
      </c>
      <c r="H62" s="617">
        <f t="shared" si="17"/>
        <v>51513</v>
      </c>
      <c r="I62" s="617">
        <f t="shared" si="17"/>
        <v>356999</v>
      </c>
      <c r="J62" s="617">
        <f t="shared" si="17"/>
        <v>380084</v>
      </c>
      <c r="K62" s="617">
        <f t="shared" si="17"/>
        <v>23085</v>
      </c>
      <c r="L62" s="617">
        <f t="shared" si="17"/>
        <v>385.64476879755927</v>
      </c>
      <c r="M62" s="617">
        <f t="shared" si="17"/>
        <v>377.0833685502182</v>
      </c>
      <c r="N62" s="617">
        <f t="shared" si="17"/>
        <v>-8.561400247341123</v>
      </c>
    </row>
    <row r="63" spans="1:14" ht="12.75">
      <c r="A63" s="113"/>
      <c r="B63" s="114"/>
      <c r="C63" s="114"/>
      <c r="D63" s="114"/>
      <c r="E63" s="114"/>
      <c r="F63" s="614"/>
      <c r="G63" s="614"/>
      <c r="H63" s="614"/>
      <c r="I63" s="614"/>
      <c r="J63" s="114"/>
      <c r="K63" s="114"/>
      <c r="L63" s="614"/>
      <c r="M63" s="614"/>
      <c r="N63" s="615">
        <f t="shared" si="16"/>
        <v>0</v>
      </c>
    </row>
    <row r="64" spans="1:14" ht="12.75">
      <c r="A64" s="113">
        <v>48</v>
      </c>
      <c r="B64" s="114" t="s">
        <v>34</v>
      </c>
      <c r="C64" s="114">
        <f>'TABLE-3'!C66</f>
        <v>856</v>
      </c>
      <c r="D64" s="114">
        <f>'TABLE-1'!F65</f>
        <v>856</v>
      </c>
      <c r="E64" s="114">
        <f>D64-C64</f>
        <v>0</v>
      </c>
      <c r="F64" s="114">
        <f>'TABLE-3'!E66</f>
        <v>755181</v>
      </c>
      <c r="G64" s="614">
        <f>'TABLE-2'!D64+'TABLE-2'!E64+'TABLE-2'!F64</f>
        <v>761466</v>
      </c>
      <c r="H64" s="114">
        <f>G64-F64</f>
        <v>6285</v>
      </c>
      <c r="I64" s="114">
        <f>'TABLE-3'!G66</f>
        <v>424196</v>
      </c>
      <c r="J64" s="614">
        <f>'TABLE-2'!G64+'TABLE-2'!H64+'TABLE-2'!I64</f>
        <v>635969</v>
      </c>
      <c r="K64" s="614">
        <f>J64-I64</f>
        <v>211773</v>
      </c>
      <c r="L64" s="614">
        <f aca="true" t="shared" si="18" ref="L64:M66">(I64/F64)*100</f>
        <v>56.17143439784634</v>
      </c>
      <c r="M64" s="614">
        <f t="shared" si="18"/>
        <v>83.51902777011712</v>
      </c>
      <c r="N64" s="615">
        <f t="shared" si="16"/>
        <v>27.34759337227078</v>
      </c>
    </row>
    <row r="65" spans="1:14" ht="12.75">
      <c r="A65" s="113">
        <v>49</v>
      </c>
      <c r="B65" s="114" t="s">
        <v>132</v>
      </c>
      <c r="C65" s="114">
        <f>'TABLE-3'!C67</f>
        <v>373</v>
      </c>
      <c r="D65" s="114">
        <f>'TABLE-1'!F66</f>
        <v>373</v>
      </c>
      <c r="E65" s="114">
        <f>D65-C65</f>
        <v>0</v>
      </c>
      <c r="F65" s="114">
        <f>'TABLE-3'!E67</f>
        <v>14615</v>
      </c>
      <c r="G65" s="614">
        <f>'TABLE-2'!D65+'TABLE-2'!E65+'TABLE-2'!F65</f>
        <v>13529</v>
      </c>
      <c r="H65" s="114">
        <f>G65-F65</f>
        <v>-1086</v>
      </c>
      <c r="I65" s="114">
        <f>'TABLE-3'!G67</f>
        <v>141039</v>
      </c>
      <c r="J65" s="614">
        <f>'TABLE-2'!G65+'TABLE-2'!H65+'TABLE-2'!I65</f>
        <v>135480</v>
      </c>
      <c r="K65" s="614">
        <f>J65-I65</f>
        <v>-5559</v>
      </c>
      <c r="L65" s="614">
        <f t="shared" si="18"/>
        <v>965.029079712624</v>
      </c>
      <c r="M65" s="614">
        <f t="shared" si="18"/>
        <v>1001.4043905684086</v>
      </c>
      <c r="N65" s="615">
        <f t="shared" si="16"/>
        <v>36.37531085578462</v>
      </c>
    </row>
    <row r="66" spans="1:14" ht="12.75">
      <c r="A66" s="616"/>
      <c r="B66" s="616" t="s">
        <v>125</v>
      </c>
      <c r="C66" s="617">
        <f aca="true" t="shared" si="19" ref="C66:K66">SUM(C64:C65)</f>
        <v>1229</v>
      </c>
      <c r="D66" s="617">
        <f t="shared" si="19"/>
        <v>1229</v>
      </c>
      <c r="E66" s="617">
        <f t="shared" si="19"/>
        <v>0</v>
      </c>
      <c r="F66" s="617">
        <f t="shared" si="19"/>
        <v>769796</v>
      </c>
      <c r="G66" s="617">
        <f t="shared" si="19"/>
        <v>774995</v>
      </c>
      <c r="H66" s="617">
        <f t="shared" si="19"/>
        <v>5199</v>
      </c>
      <c r="I66" s="617">
        <f t="shared" si="19"/>
        <v>565235</v>
      </c>
      <c r="J66" s="617">
        <f t="shared" si="19"/>
        <v>771449</v>
      </c>
      <c r="K66" s="617">
        <f t="shared" si="19"/>
        <v>206214</v>
      </c>
      <c r="L66" s="618">
        <f t="shared" si="18"/>
        <v>73.42659613715841</v>
      </c>
      <c r="M66" s="618">
        <f t="shared" si="18"/>
        <v>99.54244866095911</v>
      </c>
      <c r="N66" s="615">
        <f t="shared" si="16"/>
        <v>26.115852523800697</v>
      </c>
    </row>
    <row r="67" spans="1:14" ht="12.75">
      <c r="A67" s="113"/>
      <c r="B67" s="113"/>
      <c r="C67" s="114"/>
      <c r="D67" s="114"/>
      <c r="E67" s="114"/>
      <c r="F67" s="114"/>
      <c r="G67" s="114"/>
      <c r="H67" s="114"/>
      <c r="I67" s="614"/>
      <c r="J67" s="114"/>
      <c r="K67" s="114"/>
      <c r="L67" s="614"/>
      <c r="M67" s="614"/>
      <c r="N67" s="615">
        <f t="shared" si="16"/>
        <v>0</v>
      </c>
    </row>
    <row r="68" spans="1:14" ht="12.75">
      <c r="A68" s="616"/>
      <c r="B68" s="616" t="s">
        <v>35</v>
      </c>
      <c r="C68" s="617">
        <f aca="true" t="shared" si="20" ref="C68:K68">C49+C62+C66</f>
        <v>4949</v>
      </c>
      <c r="D68" s="617">
        <f t="shared" si="20"/>
        <v>5055</v>
      </c>
      <c r="E68" s="617">
        <f t="shared" si="20"/>
        <v>106</v>
      </c>
      <c r="F68" s="617">
        <f t="shared" si="20"/>
        <v>8960437</v>
      </c>
      <c r="G68" s="617">
        <f t="shared" si="20"/>
        <v>9768420</v>
      </c>
      <c r="H68" s="617">
        <f t="shared" si="20"/>
        <v>807983</v>
      </c>
      <c r="I68" s="617">
        <f t="shared" si="20"/>
        <v>6005793</v>
      </c>
      <c r="J68" s="626">
        <f t="shared" si="20"/>
        <v>6247186</v>
      </c>
      <c r="K68" s="617">
        <f t="shared" si="20"/>
        <v>241393</v>
      </c>
      <c r="L68" s="618">
        <f>(I68/F68)*100</f>
        <v>67.02567073458583</v>
      </c>
      <c r="M68" s="618">
        <f>(J68/G68)*100</f>
        <v>63.952880813888015</v>
      </c>
      <c r="N68" s="615">
        <f t="shared" si="16"/>
        <v>-3.072789920697815</v>
      </c>
    </row>
    <row r="71" ht="12.75">
      <c r="K71" s="106" t="s">
        <v>36</v>
      </c>
    </row>
    <row r="74" ht="12.75">
      <c r="D74" s="106" t="s">
        <v>36</v>
      </c>
    </row>
    <row r="75" ht="12.75">
      <c r="J75" s="106" t="s">
        <v>36</v>
      </c>
    </row>
  </sheetData>
  <mergeCells count="9">
    <mergeCell ref="F4:G4"/>
    <mergeCell ref="C5:D5"/>
    <mergeCell ref="F5:G5"/>
    <mergeCell ref="I5:J5"/>
    <mergeCell ref="L5:M5"/>
    <mergeCell ref="C52:D52"/>
    <mergeCell ref="F52:G52"/>
    <mergeCell ref="I52:J52"/>
    <mergeCell ref="L52:M52"/>
  </mergeCells>
  <printOptions/>
  <pageMargins left="0.24" right="0.32" top="0.44" bottom="0.57" header="0.36" footer="0.2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T71"/>
  <sheetViews>
    <sheetView workbookViewId="0" topLeftCell="H40">
      <selection activeCell="A13" sqref="A13"/>
    </sheetView>
  </sheetViews>
  <sheetFormatPr defaultColWidth="9.140625" defaultRowHeight="12.75"/>
  <cols>
    <col min="1" max="1" width="3.7109375" style="120" customWidth="1"/>
    <col min="2" max="2" width="21.8515625" style="120" customWidth="1"/>
    <col min="3" max="5" width="14.7109375" style="130" customWidth="1"/>
    <col min="6" max="6" width="14.7109375" style="102" customWidth="1"/>
    <col min="7" max="9" width="14.7109375" style="130" customWidth="1"/>
    <col min="10" max="10" width="14.7109375" style="102" customWidth="1"/>
    <col min="11" max="13" width="14.7109375" style="130" customWidth="1"/>
    <col min="14" max="14" width="14.7109375" style="102" customWidth="1"/>
    <col min="15" max="15" width="5.57421875" style="130" hidden="1" customWidth="1"/>
    <col min="16" max="16" width="5.57421875" style="130" customWidth="1"/>
    <col min="17" max="17" width="9.57421875" style="120" customWidth="1"/>
    <col min="18" max="18" width="9.140625" style="121" customWidth="1"/>
    <col min="19" max="19" width="9.140625" style="120" customWidth="1"/>
    <col min="20" max="20" width="11.57421875" style="120" customWidth="1"/>
    <col min="21" max="16384" width="9.140625" style="120" customWidth="1"/>
  </cols>
  <sheetData>
    <row r="1" spans="1:19" ht="15" customHeight="1">
      <c r="A1" s="361"/>
      <c r="B1" s="319"/>
      <c r="C1" s="317"/>
      <c r="D1" s="317"/>
      <c r="E1" s="317"/>
      <c r="F1" s="280"/>
      <c r="G1" s="317"/>
      <c r="H1" s="317"/>
      <c r="I1" s="317"/>
      <c r="J1" s="280"/>
      <c r="K1" s="317"/>
      <c r="L1" s="317"/>
      <c r="M1" s="317"/>
      <c r="N1" s="280"/>
      <c r="O1" s="317"/>
      <c r="P1" s="317"/>
      <c r="Q1" s="319"/>
      <c r="R1" s="318"/>
      <c r="S1" s="319"/>
    </row>
    <row r="2" spans="1:4" ht="15" customHeight="1">
      <c r="A2" s="315"/>
      <c r="B2" s="361"/>
      <c r="C2" s="314"/>
      <c r="D2" s="314"/>
    </row>
    <row r="3" spans="15:20" ht="15" customHeight="1">
      <c r="O3" s="320"/>
      <c r="P3" s="320"/>
      <c r="R3" s="320"/>
      <c r="S3" s="315"/>
      <c r="T3" s="315"/>
    </row>
    <row r="4" spans="1:20" ht="15" customHeight="1">
      <c r="A4" s="322" t="s">
        <v>4</v>
      </c>
      <c r="B4" s="322" t="s">
        <v>5</v>
      </c>
      <c r="C4" s="791" t="s">
        <v>206</v>
      </c>
      <c r="D4" s="792"/>
      <c r="E4" s="792"/>
      <c r="F4" s="793"/>
      <c r="G4" s="791" t="s">
        <v>207</v>
      </c>
      <c r="H4" s="792"/>
      <c r="I4" s="792"/>
      <c r="J4" s="793"/>
      <c r="K4" s="791" t="s">
        <v>208</v>
      </c>
      <c r="L4" s="792"/>
      <c r="M4" s="792"/>
      <c r="N4" s="793"/>
      <c r="O4" s="406"/>
      <c r="P4" s="406"/>
      <c r="Q4" s="407"/>
      <c r="R4" s="320"/>
      <c r="S4" s="407"/>
      <c r="T4" s="407"/>
    </row>
    <row r="5" spans="1:20" ht="15" customHeight="1">
      <c r="A5" s="379"/>
      <c r="B5" s="379"/>
      <c r="C5" s="408" t="s">
        <v>203</v>
      </c>
      <c r="D5" s="408" t="s">
        <v>204</v>
      </c>
      <c r="E5" s="408" t="s">
        <v>205</v>
      </c>
      <c r="F5" s="290" t="s">
        <v>3</v>
      </c>
      <c r="G5" s="408" t="s">
        <v>203</v>
      </c>
      <c r="H5" s="408" t="s">
        <v>204</v>
      </c>
      <c r="I5" s="408" t="s">
        <v>205</v>
      </c>
      <c r="J5" s="290" t="s">
        <v>3</v>
      </c>
      <c r="K5" s="408" t="s">
        <v>203</v>
      </c>
      <c r="L5" s="408" t="s">
        <v>204</v>
      </c>
      <c r="M5" s="408" t="s">
        <v>205</v>
      </c>
      <c r="N5" s="290" t="s">
        <v>3</v>
      </c>
      <c r="O5" s="409"/>
      <c r="P5" s="409"/>
      <c r="Q5" s="410"/>
      <c r="R5" s="320"/>
      <c r="S5" s="315"/>
      <c r="T5" s="315"/>
    </row>
    <row r="6" spans="1:20" ht="12.75">
      <c r="A6" s="118">
        <v>1</v>
      </c>
      <c r="B6" s="119" t="s">
        <v>7</v>
      </c>
      <c r="C6" s="119">
        <v>927</v>
      </c>
      <c r="D6" s="119">
        <v>647</v>
      </c>
      <c r="E6" s="119">
        <v>168</v>
      </c>
      <c r="F6" s="194">
        <f>C6+D6+E6</f>
        <v>1742</v>
      </c>
      <c r="G6" s="119">
        <v>279</v>
      </c>
      <c r="H6" s="119">
        <v>74</v>
      </c>
      <c r="I6" s="119">
        <v>9</v>
      </c>
      <c r="J6" s="194">
        <f>G6+H6+I6</f>
        <v>362</v>
      </c>
      <c r="K6" s="119">
        <v>183</v>
      </c>
      <c r="L6" s="119">
        <v>258</v>
      </c>
      <c r="M6" s="119">
        <v>17</v>
      </c>
      <c r="N6" s="194">
        <f>K6+L6+M6</f>
        <v>458</v>
      </c>
      <c r="O6" s="121">
        <v>0</v>
      </c>
      <c r="P6" s="121"/>
      <c r="Q6" s="411"/>
      <c r="R6" s="320"/>
      <c r="S6" s="315"/>
      <c r="T6" s="315"/>
    </row>
    <row r="7" spans="1:19" ht="12.75">
      <c r="A7" s="118">
        <v>2</v>
      </c>
      <c r="B7" s="119" t="s">
        <v>8</v>
      </c>
      <c r="C7" s="119">
        <v>17</v>
      </c>
      <c r="D7" s="119">
        <v>21</v>
      </c>
      <c r="E7" s="119">
        <v>1</v>
      </c>
      <c r="F7" s="194">
        <f aca="true" t="shared" si="0" ref="F7:F46">C7+D7+E7</f>
        <v>39</v>
      </c>
      <c r="G7" s="119">
        <v>0</v>
      </c>
      <c r="H7" s="119">
        <v>0</v>
      </c>
      <c r="I7" s="119">
        <v>0</v>
      </c>
      <c r="J7" s="194">
        <f aca="true" t="shared" si="1" ref="J7:J24">G7+H7+I7</f>
        <v>0</v>
      </c>
      <c r="K7" s="119">
        <v>0</v>
      </c>
      <c r="L7" s="119">
        <v>0</v>
      </c>
      <c r="M7" s="119">
        <v>0</v>
      </c>
      <c r="N7" s="194">
        <f aca="true" t="shared" si="2" ref="N7:N46">K7+L7+M7</f>
        <v>0</v>
      </c>
      <c r="O7" s="121">
        <v>0</v>
      </c>
      <c r="P7" s="121"/>
      <c r="Q7" s="411"/>
      <c r="R7" s="412"/>
      <c r="S7" s="321"/>
    </row>
    <row r="8" spans="1:20" ht="12.75">
      <c r="A8" s="118">
        <v>3</v>
      </c>
      <c r="B8" s="119" t="s">
        <v>9</v>
      </c>
      <c r="C8" s="119">
        <v>344</v>
      </c>
      <c r="D8" s="119">
        <v>386</v>
      </c>
      <c r="E8" s="119">
        <v>125</v>
      </c>
      <c r="F8" s="194">
        <f t="shared" si="0"/>
        <v>855</v>
      </c>
      <c r="G8" s="119">
        <v>65</v>
      </c>
      <c r="H8" s="119">
        <v>22</v>
      </c>
      <c r="I8" s="119">
        <v>23</v>
      </c>
      <c r="J8" s="194">
        <f t="shared" si="1"/>
        <v>110</v>
      </c>
      <c r="K8" s="119">
        <v>55</v>
      </c>
      <c r="L8" s="119">
        <v>31</v>
      </c>
      <c r="M8" s="119">
        <v>8</v>
      </c>
      <c r="N8" s="194">
        <f t="shared" si="2"/>
        <v>94</v>
      </c>
      <c r="O8" s="121">
        <v>0</v>
      </c>
      <c r="P8" s="121"/>
      <c r="Q8" s="411"/>
      <c r="T8" s="121"/>
    </row>
    <row r="9" spans="1:20" ht="12.75">
      <c r="A9" s="118">
        <v>4</v>
      </c>
      <c r="B9" s="119" t="s">
        <v>10</v>
      </c>
      <c r="C9" s="119">
        <v>692</v>
      </c>
      <c r="D9" s="119">
        <v>1388</v>
      </c>
      <c r="E9" s="119">
        <v>89</v>
      </c>
      <c r="F9" s="194">
        <f t="shared" si="0"/>
        <v>2169</v>
      </c>
      <c r="G9" s="119">
        <v>82</v>
      </c>
      <c r="H9" s="119">
        <v>43</v>
      </c>
      <c r="I9" s="119">
        <v>17</v>
      </c>
      <c r="J9" s="194">
        <f t="shared" si="1"/>
        <v>142</v>
      </c>
      <c r="K9" s="119">
        <v>217</v>
      </c>
      <c r="L9" s="119">
        <v>487</v>
      </c>
      <c r="M9" s="119">
        <v>113</v>
      </c>
      <c r="N9" s="194">
        <f t="shared" si="2"/>
        <v>817</v>
      </c>
      <c r="O9" s="121"/>
      <c r="P9" s="121"/>
      <c r="Q9" s="411"/>
      <c r="T9" s="121"/>
    </row>
    <row r="10" spans="1:20" ht="12.75">
      <c r="A10" s="118">
        <v>5</v>
      </c>
      <c r="B10" s="119" t="s">
        <v>11</v>
      </c>
      <c r="C10" s="119">
        <v>160</v>
      </c>
      <c r="D10" s="119">
        <v>420</v>
      </c>
      <c r="E10" s="119">
        <v>112</v>
      </c>
      <c r="F10" s="194">
        <f t="shared" si="0"/>
        <v>692</v>
      </c>
      <c r="G10" s="119">
        <v>36</v>
      </c>
      <c r="H10" s="119">
        <v>94</v>
      </c>
      <c r="I10" s="119">
        <v>22</v>
      </c>
      <c r="J10" s="194">
        <f t="shared" si="1"/>
        <v>152</v>
      </c>
      <c r="K10" s="119">
        <v>7</v>
      </c>
      <c r="L10" s="119">
        <v>15</v>
      </c>
      <c r="M10" s="119">
        <v>24</v>
      </c>
      <c r="N10" s="194">
        <f t="shared" si="2"/>
        <v>46</v>
      </c>
      <c r="O10" s="121"/>
      <c r="P10" s="121"/>
      <c r="Q10" s="411"/>
      <c r="T10" s="121"/>
    </row>
    <row r="11" spans="1:20" ht="12.75">
      <c r="A11" s="118">
        <v>6</v>
      </c>
      <c r="B11" s="119" t="s">
        <v>12</v>
      </c>
      <c r="C11" s="119">
        <v>168</v>
      </c>
      <c r="D11" s="119">
        <v>164</v>
      </c>
      <c r="E11" s="119">
        <v>108</v>
      </c>
      <c r="F11" s="194">
        <f t="shared" si="0"/>
        <v>440</v>
      </c>
      <c r="G11" s="119">
        <v>15</v>
      </c>
      <c r="H11" s="119">
        <v>3</v>
      </c>
      <c r="I11" s="119">
        <v>0</v>
      </c>
      <c r="J11" s="194">
        <f t="shared" si="1"/>
        <v>18</v>
      </c>
      <c r="K11" s="119">
        <v>3</v>
      </c>
      <c r="L11" s="119">
        <v>7</v>
      </c>
      <c r="M11" s="119">
        <v>2</v>
      </c>
      <c r="N11" s="194">
        <f t="shared" si="2"/>
        <v>12</v>
      </c>
      <c r="O11" s="121"/>
      <c r="P11" s="121"/>
      <c r="Q11" s="411"/>
      <c r="T11" s="121"/>
    </row>
    <row r="12" spans="1:20" s="106" customFormat="1" ht="12.75">
      <c r="A12" s="55">
        <v>7</v>
      </c>
      <c r="B12" s="58" t="s">
        <v>13</v>
      </c>
      <c r="C12" s="58">
        <v>910</v>
      </c>
      <c r="D12" s="58">
        <v>1808</v>
      </c>
      <c r="E12" s="58">
        <v>298</v>
      </c>
      <c r="F12" s="194">
        <f t="shared" si="0"/>
        <v>3016</v>
      </c>
      <c r="G12" s="58">
        <v>127</v>
      </c>
      <c r="H12" s="58">
        <v>214</v>
      </c>
      <c r="I12" s="58">
        <v>35</v>
      </c>
      <c r="J12" s="194">
        <f t="shared" si="1"/>
        <v>376</v>
      </c>
      <c r="K12" s="58">
        <v>130</v>
      </c>
      <c r="L12" s="58">
        <v>189</v>
      </c>
      <c r="M12" s="58">
        <v>63</v>
      </c>
      <c r="N12" s="194">
        <f t="shared" si="2"/>
        <v>382</v>
      </c>
      <c r="O12" s="19"/>
      <c r="P12" s="19"/>
      <c r="Q12" s="686"/>
      <c r="R12" s="19"/>
      <c r="T12" s="19"/>
    </row>
    <row r="13" spans="1:20" s="106" customFormat="1" ht="12.75">
      <c r="A13" s="55">
        <v>8</v>
      </c>
      <c r="B13" s="58" t="s">
        <v>164</v>
      </c>
      <c r="C13" s="58">
        <v>29</v>
      </c>
      <c r="D13" s="58">
        <v>59</v>
      </c>
      <c r="E13" s="58">
        <v>105</v>
      </c>
      <c r="F13" s="194">
        <f t="shared" si="0"/>
        <v>193</v>
      </c>
      <c r="G13" s="58">
        <v>0</v>
      </c>
      <c r="H13" s="58">
        <v>0</v>
      </c>
      <c r="I13" s="58">
        <v>0</v>
      </c>
      <c r="J13" s="194">
        <f t="shared" si="1"/>
        <v>0</v>
      </c>
      <c r="K13" s="58">
        <v>0</v>
      </c>
      <c r="L13" s="58">
        <v>0</v>
      </c>
      <c r="M13" s="58">
        <v>0</v>
      </c>
      <c r="N13" s="194">
        <f t="shared" si="2"/>
        <v>0</v>
      </c>
      <c r="O13" s="685">
        <v>0</v>
      </c>
      <c r="P13" s="19"/>
      <c r="Q13" s="686"/>
      <c r="R13" s="19"/>
      <c r="T13" s="19"/>
    </row>
    <row r="14" spans="1:20" s="106" customFormat="1" ht="12.75">
      <c r="A14" s="118">
        <v>9</v>
      </c>
      <c r="B14" s="119" t="s">
        <v>14</v>
      </c>
      <c r="C14" s="119">
        <v>128</v>
      </c>
      <c r="D14" s="119">
        <v>302</v>
      </c>
      <c r="E14" s="119">
        <v>181</v>
      </c>
      <c r="F14" s="194">
        <f t="shared" si="0"/>
        <v>611</v>
      </c>
      <c r="G14" s="119">
        <v>2</v>
      </c>
      <c r="H14" s="119">
        <v>3</v>
      </c>
      <c r="I14" s="119">
        <v>0</v>
      </c>
      <c r="J14" s="194">
        <f t="shared" si="1"/>
        <v>5</v>
      </c>
      <c r="K14" s="119">
        <v>3</v>
      </c>
      <c r="L14" s="119">
        <v>13</v>
      </c>
      <c r="M14" s="119">
        <v>0</v>
      </c>
      <c r="N14" s="194">
        <f t="shared" si="2"/>
        <v>16</v>
      </c>
      <c r="O14" s="121">
        <v>0</v>
      </c>
      <c r="P14" s="19"/>
      <c r="Q14" s="686"/>
      <c r="R14" s="19"/>
      <c r="T14" s="19"/>
    </row>
    <row r="15" spans="1:20" s="106" customFormat="1" ht="12.75">
      <c r="A15" s="118">
        <v>10</v>
      </c>
      <c r="B15" s="119" t="s">
        <v>15</v>
      </c>
      <c r="C15" s="119">
        <v>13</v>
      </c>
      <c r="D15" s="119">
        <v>1</v>
      </c>
      <c r="E15" s="119">
        <v>0</v>
      </c>
      <c r="F15" s="194">
        <f t="shared" si="0"/>
        <v>14</v>
      </c>
      <c r="G15" s="119">
        <v>1</v>
      </c>
      <c r="H15" s="119">
        <v>0</v>
      </c>
      <c r="I15" s="119">
        <v>0</v>
      </c>
      <c r="J15" s="194">
        <f t="shared" si="1"/>
        <v>1</v>
      </c>
      <c r="K15" s="119">
        <v>3</v>
      </c>
      <c r="L15" s="119">
        <v>0</v>
      </c>
      <c r="M15" s="119">
        <v>1</v>
      </c>
      <c r="N15" s="194">
        <f t="shared" si="2"/>
        <v>4</v>
      </c>
      <c r="O15" s="121"/>
      <c r="P15" s="19"/>
      <c r="Q15" s="686"/>
      <c r="R15" s="19"/>
      <c r="T15" s="19"/>
    </row>
    <row r="16" spans="1:20" s="106" customFormat="1" ht="12.75">
      <c r="A16" s="118">
        <v>11</v>
      </c>
      <c r="B16" s="119" t="s">
        <v>16</v>
      </c>
      <c r="C16" s="119">
        <v>131</v>
      </c>
      <c r="D16" s="119">
        <v>45</v>
      </c>
      <c r="E16" s="119">
        <v>0</v>
      </c>
      <c r="F16" s="194">
        <f t="shared" si="0"/>
        <v>176</v>
      </c>
      <c r="G16" s="119">
        <v>0</v>
      </c>
      <c r="H16" s="119">
        <v>0</v>
      </c>
      <c r="I16" s="119">
        <v>0</v>
      </c>
      <c r="J16" s="194">
        <f t="shared" si="1"/>
        <v>0</v>
      </c>
      <c r="K16" s="119">
        <v>0</v>
      </c>
      <c r="L16" s="119">
        <v>0</v>
      </c>
      <c r="M16" s="119">
        <v>0</v>
      </c>
      <c r="N16" s="194">
        <f t="shared" si="2"/>
        <v>0</v>
      </c>
      <c r="O16" s="121">
        <v>0</v>
      </c>
      <c r="P16" s="19"/>
      <c r="Q16" s="686"/>
      <c r="R16" s="19"/>
      <c r="T16" s="19"/>
    </row>
    <row r="17" spans="1:20" s="106" customFormat="1" ht="12.75">
      <c r="A17" s="118">
        <v>12</v>
      </c>
      <c r="B17" s="119" t="s">
        <v>17</v>
      </c>
      <c r="C17" s="119">
        <v>291</v>
      </c>
      <c r="D17" s="119">
        <v>549</v>
      </c>
      <c r="E17" s="119">
        <v>40</v>
      </c>
      <c r="F17" s="194">
        <f t="shared" si="0"/>
        <v>880</v>
      </c>
      <c r="G17" s="119">
        <v>0</v>
      </c>
      <c r="H17" s="119">
        <v>0</v>
      </c>
      <c r="I17" s="119">
        <v>0</v>
      </c>
      <c r="J17" s="194">
        <f t="shared" si="1"/>
        <v>0</v>
      </c>
      <c r="K17" s="119">
        <v>0</v>
      </c>
      <c r="L17" s="119">
        <v>0</v>
      </c>
      <c r="M17" s="119">
        <v>0</v>
      </c>
      <c r="N17" s="194">
        <f t="shared" si="2"/>
        <v>0</v>
      </c>
      <c r="O17" s="121"/>
      <c r="P17" s="19"/>
      <c r="Q17" s="686"/>
      <c r="R17" s="19"/>
      <c r="T17" s="19"/>
    </row>
    <row r="18" spans="1:20" s="106" customFormat="1" ht="12.75">
      <c r="A18" s="118">
        <v>13</v>
      </c>
      <c r="B18" s="119" t="s">
        <v>166</v>
      </c>
      <c r="C18" s="119">
        <v>104</v>
      </c>
      <c r="D18" s="119">
        <v>15</v>
      </c>
      <c r="E18" s="119">
        <v>0</v>
      </c>
      <c r="F18" s="194">
        <f t="shared" si="0"/>
        <v>119</v>
      </c>
      <c r="G18" s="119">
        <v>0</v>
      </c>
      <c r="H18" s="119">
        <v>0</v>
      </c>
      <c r="I18" s="119">
        <v>0</v>
      </c>
      <c r="J18" s="194">
        <f t="shared" si="1"/>
        <v>0</v>
      </c>
      <c r="K18" s="119">
        <v>2</v>
      </c>
      <c r="L18" s="119">
        <v>1</v>
      </c>
      <c r="M18" s="119">
        <v>0</v>
      </c>
      <c r="N18" s="194">
        <f t="shared" si="2"/>
        <v>3</v>
      </c>
      <c r="O18" s="121"/>
      <c r="P18" s="19"/>
      <c r="Q18" s="686"/>
      <c r="R18" s="19"/>
      <c r="T18" s="19"/>
    </row>
    <row r="19" spans="1:20" s="106" customFormat="1" ht="12.75">
      <c r="A19" s="118">
        <v>14</v>
      </c>
      <c r="B19" s="119" t="s">
        <v>78</v>
      </c>
      <c r="C19" s="119">
        <v>538</v>
      </c>
      <c r="D19" s="119">
        <v>1161</v>
      </c>
      <c r="E19" s="119">
        <v>368</v>
      </c>
      <c r="F19" s="194">
        <f t="shared" si="0"/>
        <v>2067</v>
      </c>
      <c r="G19" s="119">
        <v>34</v>
      </c>
      <c r="H19" s="119">
        <v>118</v>
      </c>
      <c r="I19" s="119">
        <v>55</v>
      </c>
      <c r="J19" s="194">
        <f t="shared" si="1"/>
        <v>207</v>
      </c>
      <c r="K19" s="119">
        <v>0</v>
      </c>
      <c r="L19" s="119">
        <v>0</v>
      </c>
      <c r="M19" s="119">
        <v>0</v>
      </c>
      <c r="N19" s="194">
        <f t="shared" si="2"/>
        <v>0</v>
      </c>
      <c r="O19" s="121"/>
      <c r="P19" s="19"/>
      <c r="Q19" s="686"/>
      <c r="R19" s="19"/>
      <c r="T19" s="19"/>
    </row>
    <row r="20" spans="1:20" s="106" customFormat="1" ht="12.75">
      <c r="A20" s="118">
        <v>15</v>
      </c>
      <c r="B20" s="119" t="s">
        <v>106</v>
      </c>
      <c r="C20" s="119">
        <v>68</v>
      </c>
      <c r="D20" s="119">
        <v>258</v>
      </c>
      <c r="E20" s="119">
        <v>36</v>
      </c>
      <c r="F20" s="194">
        <f t="shared" si="0"/>
        <v>362</v>
      </c>
      <c r="G20" s="119">
        <v>7</v>
      </c>
      <c r="H20" s="119">
        <v>14</v>
      </c>
      <c r="I20" s="119">
        <v>2</v>
      </c>
      <c r="J20" s="194">
        <f t="shared" si="1"/>
        <v>23</v>
      </c>
      <c r="K20" s="119">
        <v>7</v>
      </c>
      <c r="L20" s="119">
        <v>11</v>
      </c>
      <c r="M20" s="119">
        <v>6</v>
      </c>
      <c r="N20" s="194">
        <f t="shared" si="2"/>
        <v>24</v>
      </c>
      <c r="O20" s="121">
        <v>0</v>
      </c>
      <c r="P20" s="19"/>
      <c r="Q20" s="686"/>
      <c r="R20" s="19"/>
      <c r="T20" s="19"/>
    </row>
    <row r="21" spans="1:20" s="106" customFormat="1" ht="12.75">
      <c r="A21" s="55">
        <v>16</v>
      </c>
      <c r="B21" s="58" t="s">
        <v>20</v>
      </c>
      <c r="C21" s="58">
        <v>262</v>
      </c>
      <c r="D21" s="58">
        <v>520</v>
      </c>
      <c r="E21" s="58">
        <v>36</v>
      </c>
      <c r="F21" s="194">
        <f t="shared" si="0"/>
        <v>818</v>
      </c>
      <c r="G21" s="58">
        <v>28</v>
      </c>
      <c r="H21" s="58">
        <v>23</v>
      </c>
      <c r="I21" s="58">
        <v>5</v>
      </c>
      <c r="J21" s="194">
        <f t="shared" si="1"/>
        <v>56</v>
      </c>
      <c r="K21" s="58">
        <v>66</v>
      </c>
      <c r="L21" s="58">
        <v>44</v>
      </c>
      <c r="M21" s="58">
        <v>17</v>
      </c>
      <c r="N21" s="194">
        <f t="shared" si="2"/>
        <v>127</v>
      </c>
      <c r="O21" s="685">
        <v>0</v>
      </c>
      <c r="P21" s="19"/>
      <c r="Q21" s="686"/>
      <c r="R21" s="19"/>
      <c r="T21" s="19"/>
    </row>
    <row r="22" spans="1:20" s="106" customFormat="1" ht="12.75">
      <c r="A22" s="118">
        <v>17</v>
      </c>
      <c r="B22" s="119" t="s">
        <v>21</v>
      </c>
      <c r="C22" s="119">
        <v>720</v>
      </c>
      <c r="D22" s="119">
        <v>1346</v>
      </c>
      <c r="E22" s="119">
        <v>896</v>
      </c>
      <c r="F22" s="194">
        <f t="shared" si="0"/>
        <v>2962</v>
      </c>
      <c r="G22" s="119">
        <v>57</v>
      </c>
      <c r="H22" s="119">
        <v>291</v>
      </c>
      <c r="I22" s="119">
        <v>0</v>
      </c>
      <c r="J22" s="194">
        <f t="shared" si="1"/>
        <v>348</v>
      </c>
      <c r="K22" s="119">
        <v>15</v>
      </c>
      <c r="L22" s="119">
        <v>128</v>
      </c>
      <c r="M22" s="119">
        <v>57</v>
      </c>
      <c r="N22" s="194">
        <f t="shared" si="2"/>
        <v>200</v>
      </c>
      <c r="O22" s="121">
        <v>0</v>
      </c>
      <c r="P22" s="19"/>
      <c r="Q22" s="686"/>
      <c r="R22" s="19"/>
      <c r="T22" s="19"/>
    </row>
    <row r="23" spans="1:20" s="106" customFormat="1" ht="12.75">
      <c r="A23" s="118">
        <v>18</v>
      </c>
      <c r="B23" s="119" t="s">
        <v>19</v>
      </c>
      <c r="C23" s="119">
        <v>0</v>
      </c>
      <c r="D23" s="119">
        <v>0</v>
      </c>
      <c r="E23" s="119">
        <v>0</v>
      </c>
      <c r="F23" s="194">
        <f t="shared" si="0"/>
        <v>0</v>
      </c>
      <c r="G23" s="119">
        <v>0</v>
      </c>
      <c r="H23" s="119">
        <v>0</v>
      </c>
      <c r="I23" s="119">
        <v>0</v>
      </c>
      <c r="J23" s="194">
        <f t="shared" si="1"/>
        <v>0</v>
      </c>
      <c r="K23" s="119">
        <v>0</v>
      </c>
      <c r="L23" s="119">
        <v>0</v>
      </c>
      <c r="M23" s="119">
        <v>0</v>
      </c>
      <c r="N23" s="194">
        <f t="shared" si="2"/>
        <v>0</v>
      </c>
      <c r="O23" s="121"/>
      <c r="P23" s="19"/>
      <c r="Q23" s="686"/>
      <c r="R23" s="19"/>
      <c r="T23" s="19"/>
    </row>
    <row r="24" spans="1:20" s="106" customFormat="1" ht="12.75">
      <c r="A24" s="118">
        <v>19</v>
      </c>
      <c r="B24" s="119" t="s">
        <v>126</v>
      </c>
      <c r="C24" s="119">
        <v>4</v>
      </c>
      <c r="D24" s="119">
        <v>0</v>
      </c>
      <c r="E24" s="119">
        <v>0</v>
      </c>
      <c r="F24" s="194">
        <f t="shared" si="0"/>
        <v>4</v>
      </c>
      <c r="G24" s="119">
        <v>0</v>
      </c>
      <c r="H24" s="119">
        <v>0</v>
      </c>
      <c r="I24" s="119">
        <v>0</v>
      </c>
      <c r="J24" s="194">
        <f t="shared" si="1"/>
        <v>0</v>
      </c>
      <c r="K24" s="119">
        <v>0</v>
      </c>
      <c r="L24" s="119">
        <v>0</v>
      </c>
      <c r="M24" s="119">
        <v>0</v>
      </c>
      <c r="N24" s="194">
        <f t="shared" si="2"/>
        <v>0</v>
      </c>
      <c r="O24" s="121">
        <v>0</v>
      </c>
      <c r="P24" s="19"/>
      <c r="Q24" s="686"/>
      <c r="R24" s="19"/>
      <c r="T24" s="19"/>
    </row>
    <row r="25" spans="1:20" s="236" customFormat="1" ht="14.25">
      <c r="A25" s="351"/>
      <c r="B25" s="352" t="s">
        <v>226</v>
      </c>
      <c r="C25" s="352">
        <f aca="true" t="shared" si="3" ref="C25:M25">SUM(C6:C24)</f>
        <v>5506</v>
      </c>
      <c r="D25" s="352">
        <f t="shared" si="3"/>
        <v>9090</v>
      </c>
      <c r="E25" s="352">
        <f t="shared" si="3"/>
        <v>2563</v>
      </c>
      <c r="F25" s="201">
        <f t="shared" si="0"/>
        <v>17159</v>
      </c>
      <c r="G25" s="352">
        <f t="shared" si="3"/>
        <v>733</v>
      </c>
      <c r="H25" s="352">
        <f t="shared" si="3"/>
        <v>899</v>
      </c>
      <c r="I25" s="352">
        <f t="shared" si="3"/>
        <v>168</v>
      </c>
      <c r="J25" s="201">
        <f t="shared" si="3"/>
        <v>1800</v>
      </c>
      <c r="K25" s="352">
        <f t="shared" si="3"/>
        <v>691</v>
      </c>
      <c r="L25" s="352">
        <f t="shared" si="3"/>
        <v>1184</v>
      </c>
      <c r="M25" s="352">
        <f t="shared" si="3"/>
        <v>308</v>
      </c>
      <c r="N25" s="201">
        <f t="shared" si="2"/>
        <v>2183</v>
      </c>
      <c r="O25" s="413"/>
      <c r="P25" s="213"/>
      <c r="Q25" s="687"/>
      <c r="R25" s="213"/>
      <c r="T25" s="213"/>
    </row>
    <row r="26" spans="1:20" s="106" customFormat="1" ht="12.75">
      <c r="A26" s="55">
        <v>20</v>
      </c>
      <c r="B26" s="119" t="s">
        <v>23</v>
      </c>
      <c r="C26" s="119">
        <v>0</v>
      </c>
      <c r="D26" s="119">
        <v>0</v>
      </c>
      <c r="E26" s="119">
        <v>0</v>
      </c>
      <c r="F26" s="194">
        <f t="shared" si="0"/>
        <v>0</v>
      </c>
      <c r="G26" s="119">
        <v>0</v>
      </c>
      <c r="H26" s="119">
        <v>0</v>
      </c>
      <c r="I26" s="119">
        <v>0</v>
      </c>
      <c r="J26" s="194">
        <f aca="true" t="shared" si="4" ref="J26:J46">G26+H26+I26</f>
        <v>0</v>
      </c>
      <c r="K26" s="119">
        <v>0</v>
      </c>
      <c r="L26" s="119">
        <v>0</v>
      </c>
      <c r="M26" s="119">
        <v>0</v>
      </c>
      <c r="N26" s="194">
        <f t="shared" si="2"/>
        <v>0</v>
      </c>
      <c r="O26" s="121"/>
      <c r="P26" s="19"/>
      <c r="Q26" s="686"/>
      <c r="R26" s="19"/>
      <c r="T26" s="19"/>
    </row>
    <row r="27" spans="1:20" s="106" customFormat="1" ht="12.75">
      <c r="A27" s="55">
        <v>21</v>
      </c>
      <c r="B27" s="119" t="s">
        <v>274</v>
      </c>
      <c r="C27" s="119">
        <v>0</v>
      </c>
      <c r="D27" s="119">
        <v>0</v>
      </c>
      <c r="E27" s="119">
        <v>0</v>
      </c>
      <c r="F27" s="194">
        <f t="shared" si="0"/>
        <v>0</v>
      </c>
      <c r="G27" s="119">
        <v>0</v>
      </c>
      <c r="H27" s="119">
        <v>0</v>
      </c>
      <c r="I27" s="119">
        <v>0</v>
      </c>
      <c r="J27" s="194">
        <f t="shared" si="4"/>
        <v>0</v>
      </c>
      <c r="K27" s="119">
        <v>0</v>
      </c>
      <c r="L27" s="119">
        <v>0</v>
      </c>
      <c r="M27" s="119">
        <v>0</v>
      </c>
      <c r="N27" s="194">
        <f t="shared" si="2"/>
        <v>0</v>
      </c>
      <c r="O27" s="121"/>
      <c r="P27" s="19"/>
      <c r="Q27" s="686"/>
      <c r="R27" s="19"/>
      <c r="T27" s="19"/>
    </row>
    <row r="28" spans="1:20" s="106" customFormat="1" ht="12.75">
      <c r="A28" s="55">
        <v>22</v>
      </c>
      <c r="B28" s="119" t="s">
        <v>171</v>
      </c>
      <c r="C28" s="119">
        <v>12</v>
      </c>
      <c r="D28" s="119">
        <v>0</v>
      </c>
      <c r="E28" s="119">
        <v>4</v>
      </c>
      <c r="F28" s="194">
        <f t="shared" si="0"/>
        <v>16</v>
      </c>
      <c r="G28" s="119">
        <v>0</v>
      </c>
      <c r="H28" s="119">
        <v>0</v>
      </c>
      <c r="I28" s="119">
        <v>0</v>
      </c>
      <c r="J28" s="194">
        <f t="shared" si="4"/>
        <v>0</v>
      </c>
      <c r="K28" s="119">
        <v>5</v>
      </c>
      <c r="L28" s="119">
        <v>0</v>
      </c>
      <c r="M28" s="119">
        <v>2</v>
      </c>
      <c r="N28" s="194">
        <f t="shared" si="2"/>
        <v>7</v>
      </c>
      <c r="O28" s="121"/>
      <c r="P28" s="19"/>
      <c r="Q28" s="686"/>
      <c r="R28" s="19"/>
      <c r="T28" s="19"/>
    </row>
    <row r="29" spans="1:20" s="106" customFormat="1" ht="12.75">
      <c r="A29" s="55">
        <v>23</v>
      </c>
      <c r="B29" s="119" t="s">
        <v>22</v>
      </c>
      <c r="C29" s="119">
        <v>0</v>
      </c>
      <c r="D29" s="119">
        <v>0</v>
      </c>
      <c r="E29" s="119">
        <v>0</v>
      </c>
      <c r="F29" s="194">
        <f t="shared" si="0"/>
        <v>0</v>
      </c>
      <c r="G29" s="119">
        <v>0</v>
      </c>
      <c r="H29" s="119">
        <v>0</v>
      </c>
      <c r="I29" s="119">
        <v>0</v>
      </c>
      <c r="J29" s="194">
        <f t="shared" si="4"/>
        <v>0</v>
      </c>
      <c r="K29" s="119">
        <v>0</v>
      </c>
      <c r="L29" s="119">
        <v>0</v>
      </c>
      <c r="M29" s="119">
        <v>0</v>
      </c>
      <c r="N29" s="194">
        <f t="shared" si="2"/>
        <v>0</v>
      </c>
      <c r="O29" s="121"/>
      <c r="P29" s="19"/>
      <c r="Q29" s="686"/>
      <c r="R29" s="19"/>
      <c r="T29" s="19"/>
    </row>
    <row r="30" spans="1:20" s="106" customFormat="1" ht="12.75">
      <c r="A30" s="55">
        <v>24</v>
      </c>
      <c r="B30" s="58" t="s">
        <v>143</v>
      </c>
      <c r="C30" s="58">
        <v>24</v>
      </c>
      <c r="D30" s="58">
        <v>37</v>
      </c>
      <c r="E30" s="58">
        <v>1</v>
      </c>
      <c r="F30" s="194">
        <f t="shared" si="0"/>
        <v>62</v>
      </c>
      <c r="G30" s="58">
        <v>0</v>
      </c>
      <c r="H30" s="58">
        <v>0</v>
      </c>
      <c r="I30" s="58">
        <v>0</v>
      </c>
      <c r="J30" s="194">
        <f t="shared" si="4"/>
        <v>0</v>
      </c>
      <c r="K30" s="58">
        <v>0</v>
      </c>
      <c r="L30" s="58">
        <v>1</v>
      </c>
      <c r="M30" s="58">
        <v>0</v>
      </c>
      <c r="N30" s="194">
        <f t="shared" si="2"/>
        <v>1</v>
      </c>
      <c r="O30" s="19">
        <v>164.7</v>
      </c>
      <c r="P30" s="19"/>
      <c r="Q30" s="686"/>
      <c r="R30" s="545"/>
      <c r="S30" s="108"/>
      <c r="T30" s="20"/>
    </row>
    <row r="31" spans="1:20" s="106" customFormat="1" ht="12.75">
      <c r="A31" s="55">
        <v>25</v>
      </c>
      <c r="B31" s="119" t="s">
        <v>18</v>
      </c>
      <c r="C31" s="119">
        <v>1295</v>
      </c>
      <c r="D31" s="119">
        <v>1448</v>
      </c>
      <c r="E31" s="119">
        <v>1653</v>
      </c>
      <c r="F31" s="194">
        <f t="shared" si="0"/>
        <v>4396</v>
      </c>
      <c r="G31" s="119">
        <v>1774</v>
      </c>
      <c r="H31" s="119">
        <v>383</v>
      </c>
      <c r="I31" s="119">
        <v>154</v>
      </c>
      <c r="J31" s="194">
        <f t="shared" si="4"/>
        <v>2311</v>
      </c>
      <c r="K31" s="119">
        <v>614</v>
      </c>
      <c r="L31" s="119">
        <v>261</v>
      </c>
      <c r="M31" s="119">
        <v>106</v>
      </c>
      <c r="N31" s="194">
        <f t="shared" si="2"/>
        <v>981</v>
      </c>
      <c r="O31" s="121">
        <v>0</v>
      </c>
      <c r="P31" s="19"/>
      <c r="Q31" s="686"/>
      <c r="R31" s="19"/>
      <c r="T31" s="19"/>
    </row>
    <row r="32" spans="1:20" s="106" customFormat="1" ht="12.75">
      <c r="A32" s="55">
        <v>26</v>
      </c>
      <c r="B32" s="119" t="s">
        <v>105</v>
      </c>
      <c r="C32" s="119">
        <v>395</v>
      </c>
      <c r="D32" s="119">
        <v>410</v>
      </c>
      <c r="E32" s="119">
        <v>38</v>
      </c>
      <c r="F32" s="194">
        <f t="shared" si="0"/>
        <v>843</v>
      </c>
      <c r="G32" s="119">
        <v>116</v>
      </c>
      <c r="H32" s="119">
        <v>155</v>
      </c>
      <c r="I32" s="119">
        <v>12</v>
      </c>
      <c r="J32" s="194">
        <f t="shared" si="4"/>
        <v>283</v>
      </c>
      <c r="K32" s="119">
        <v>125</v>
      </c>
      <c r="L32" s="119">
        <v>198</v>
      </c>
      <c r="M32" s="119">
        <v>13</v>
      </c>
      <c r="N32" s="194">
        <f t="shared" si="2"/>
        <v>336</v>
      </c>
      <c r="O32" s="121">
        <v>0</v>
      </c>
      <c r="P32" s="19"/>
      <c r="Q32" s="686"/>
      <c r="R32" s="19"/>
      <c r="T32" s="19"/>
    </row>
    <row r="33" spans="1:20" s="236" customFormat="1" ht="14.25">
      <c r="A33" s="351"/>
      <c r="B33" s="352" t="s">
        <v>228</v>
      </c>
      <c r="C33" s="352">
        <f aca="true" t="shared" si="5" ref="C33:M33">SUM(C26:C32)</f>
        <v>1726</v>
      </c>
      <c r="D33" s="352">
        <f t="shared" si="5"/>
        <v>1895</v>
      </c>
      <c r="E33" s="352">
        <f t="shared" si="5"/>
        <v>1696</v>
      </c>
      <c r="F33" s="201">
        <f t="shared" si="0"/>
        <v>5317</v>
      </c>
      <c r="G33" s="352">
        <f t="shared" si="5"/>
        <v>1890</v>
      </c>
      <c r="H33" s="352">
        <f t="shared" si="5"/>
        <v>538</v>
      </c>
      <c r="I33" s="352">
        <f t="shared" si="5"/>
        <v>166</v>
      </c>
      <c r="J33" s="201">
        <f t="shared" si="4"/>
        <v>2594</v>
      </c>
      <c r="K33" s="352">
        <f t="shared" si="5"/>
        <v>744</v>
      </c>
      <c r="L33" s="352">
        <f t="shared" si="5"/>
        <v>460</v>
      </c>
      <c r="M33" s="352">
        <f t="shared" si="5"/>
        <v>121</v>
      </c>
      <c r="N33" s="201">
        <f t="shared" si="2"/>
        <v>1325</v>
      </c>
      <c r="O33" s="413"/>
      <c r="P33" s="213"/>
      <c r="Q33" s="687"/>
      <c r="R33" s="213"/>
      <c r="T33" s="213"/>
    </row>
    <row r="34" spans="1:20" s="106" customFormat="1" ht="12.75">
      <c r="A34" s="55">
        <v>27</v>
      </c>
      <c r="B34" s="119" t="s">
        <v>165</v>
      </c>
      <c r="C34" s="119">
        <v>15</v>
      </c>
      <c r="D34" s="119">
        <v>24</v>
      </c>
      <c r="E34" s="119">
        <v>24</v>
      </c>
      <c r="F34" s="194">
        <f t="shared" si="0"/>
        <v>63</v>
      </c>
      <c r="G34" s="119">
        <v>0</v>
      </c>
      <c r="H34" s="119">
        <v>0</v>
      </c>
      <c r="I34" s="119">
        <v>4</v>
      </c>
      <c r="J34" s="194">
        <f t="shared" si="4"/>
        <v>4</v>
      </c>
      <c r="K34" s="119">
        <v>0</v>
      </c>
      <c r="L34" s="119">
        <v>0</v>
      </c>
      <c r="M34" s="119">
        <v>0</v>
      </c>
      <c r="N34" s="194">
        <f t="shared" si="2"/>
        <v>0</v>
      </c>
      <c r="O34" s="121">
        <v>0</v>
      </c>
      <c r="P34" s="19"/>
      <c r="Q34" s="686"/>
      <c r="R34" s="19"/>
      <c r="T34" s="19"/>
    </row>
    <row r="35" spans="1:20" s="106" customFormat="1" ht="12.75">
      <c r="A35" s="55">
        <v>28</v>
      </c>
      <c r="B35" s="58" t="s">
        <v>234</v>
      </c>
      <c r="C35" s="58">
        <v>0</v>
      </c>
      <c r="D35" s="58">
        <v>0</v>
      </c>
      <c r="E35" s="58">
        <v>0</v>
      </c>
      <c r="F35" s="194">
        <f t="shared" si="0"/>
        <v>0</v>
      </c>
      <c r="G35" s="58">
        <v>0</v>
      </c>
      <c r="H35" s="58">
        <v>0</v>
      </c>
      <c r="I35" s="58">
        <v>0</v>
      </c>
      <c r="J35" s="194">
        <f t="shared" si="4"/>
        <v>0</v>
      </c>
      <c r="K35" s="58">
        <v>0</v>
      </c>
      <c r="L35" s="58">
        <v>0</v>
      </c>
      <c r="M35" s="58">
        <v>0</v>
      </c>
      <c r="N35" s="194">
        <f t="shared" si="2"/>
        <v>0</v>
      </c>
      <c r="O35" s="19">
        <v>0</v>
      </c>
      <c r="P35" s="19"/>
      <c r="Q35" s="686"/>
      <c r="R35" s="19"/>
      <c r="T35" s="19"/>
    </row>
    <row r="36" spans="1:20" s="106" customFormat="1" ht="12.75">
      <c r="A36" s="55">
        <v>29</v>
      </c>
      <c r="B36" s="119" t="s">
        <v>220</v>
      </c>
      <c r="C36" s="119">
        <v>0</v>
      </c>
      <c r="D36" s="119">
        <v>0</v>
      </c>
      <c r="E36" s="119">
        <v>0</v>
      </c>
      <c r="F36" s="194">
        <f t="shared" si="0"/>
        <v>0</v>
      </c>
      <c r="G36" s="119">
        <v>0</v>
      </c>
      <c r="H36" s="119">
        <v>0</v>
      </c>
      <c r="I36" s="119">
        <v>0</v>
      </c>
      <c r="J36" s="194">
        <f t="shared" si="4"/>
        <v>0</v>
      </c>
      <c r="K36" s="119">
        <v>0</v>
      </c>
      <c r="L36" s="119">
        <v>0</v>
      </c>
      <c r="M36" s="119">
        <v>0</v>
      </c>
      <c r="N36" s="194">
        <f t="shared" si="2"/>
        <v>0</v>
      </c>
      <c r="O36" s="121"/>
      <c r="P36" s="19"/>
      <c r="Q36" s="686"/>
      <c r="R36" s="19"/>
      <c r="T36" s="19"/>
    </row>
    <row r="37" spans="1:20" s="106" customFormat="1" ht="12.75">
      <c r="A37" s="55">
        <v>30</v>
      </c>
      <c r="B37" s="119" t="s">
        <v>239</v>
      </c>
      <c r="C37" s="119">
        <v>12</v>
      </c>
      <c r="D37" s="119">
        <v>134</v>
      </c>
      <c r="E37" s="119">
        <v>7</v>
      </c>
      <c r="F37" s="194">
        <f t="shared" si="0"/>
        <v>153</v>
      </c>
      <c r="G37" s="119">
        <v>3</v>
      </c>
      <c r="H37" s="119">
        <v>0</v>
      </c>
      <c r="I37" s="119">
        <v>0</v>
      </c>
      <c r="J37" s="194">
        <f t="shared" si="4"/>
        <v>3</v>
      </c>
      <c r="K37" s="119">
        <v>0</v>
      </c>
      <c r="L37" s="119">
        <v>4</v>
      </c>
      <c r="M37" s="119">
        <v>0</v>
      </c>
      <c r="N37" s="194">
        <f t="shared" si="2"/>
        <v>4</v>
      </c>
      <c r="O37" s="121"/>
      <c r="P37" s="19"/>
      <c r="Q37" s="686"/>
      <c r="R37" s="19"/>
      <c r="T37" s="19"/>
    </row>
    <row r="38" spans="1:20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194">
        <f t="shared" si="0"/>
        <v>0</v>
      </c>
      <c r="G38" s="58">
        <v>0</v>
      </c>
      <c r="H38" s="58">
        <v>0</v>
      </c>
      <c r="I38" s="58">
        <v>0</v>
      </c>
      <c r="J38" s="194">
        <f t="shared" si="4"/>
        <v>0</v>
      </c>
      <c r="K38" s="58">
        <v>0</v>
      </c>
      <c r="L38" s="58">
        <v>0</v>
      </c>
      <c r="M38" s="58">
        <v>0</v>
      </c>
      <c r="N38" s="194">
        <f t="shared" si="2"/>
        <v>0</v>
      </c>
      <c r="O38" s="19">
        <v>0</v>
      </c>
      <c r="P38" s="19"/>
      <c r="Q38" s="686"/>
      <c r="R38" s="19"/>
      <c r="T38" s="19"/>
    </row>
    <row r="39" spans="1:20" s="106" customFormat="1" ht="12.75">
      <c r="A39" s="55">
        <v>32</v>
      </c>
      <c r="B39" s="119" t="s">
        <v>222</v>
      </c>
      <c r="C39" s="119">
        <v>0</v>
      </c>
      <c r="D39" s="119">
        <v>0</v>
      </c>
      <c r="E39" s="119">
        <v>0</v>
      </c>
      <c r="F39" s="194">
        <f t="shared" si="0"/>
        <v>0</v>
      </c>
      <c r="G39" s="119">
        <v>0</v>
      </c>
      <c r="H39" s="119">
        <v>0</v>
      </c>
      <c r="I39" s="119">
        <v>0</v>
      </c>
      <c r="J39" s="194">
        <f t="shared" si="4"/>
        <v>0</v>
      </c>
      <c r="K39" s="119">
        <v>0</v>
      </c>
      <c r="L39" s="119">
        <v>0</v>
      </c>
      <c r="M39" s="119">
        <v>0</v>
      </c>
      <c r="N39" s="194">
        <f t="shared" si="2"/>
        <v>0</v>
      </c>
      <c r="O39" s="121"/>
      <c r="P39" s="19"/>
      <c r="Q39" s="686"/>
      <c r="R39" s="19"/>
      <c r="T39" s="19"/>
    </row>
    <row r="40" spans="1:20" s="106" customFormat="1" ht="12.75">
      <c r="A40" s="113">
        <v>33</v>
      </c>
      <c r="B40" s="153" t="s">
        <v>455</v>
      </c>
      <c r="C40" s="119">
        <v>0</v>
      </c>
      <c r="D40" s="119">
        <v>0</v>
      </c>
      <c r="E40" s="119">
        <v>0</v>
      </c>
      <c r="F40" s="194">
        <f t="shared" si="0"/>
        <v>0</v>
      </c>
      <c r="G40" s="119">
        <v>0</v>
      </c>
      <c r="H40" s="119">
        <v>0</v>
      </c>
      <c r="I40" s="119">
        <v>0</v>
      </c>
      <c r="J40" s="194">
        <f t="shared" si="4"/>
        <v>0</v>
      </c>
      <c r="K40" s="119">
        <v>0</v>
      </c>
      <c r="L40" s="119">
        <v>0</v>
      </c>
      <c r="M40" s="119">
        <v>0</v>
      </c>
      <c r="N40" s="194">
        <f t="shared" si="2"/>
        <v>0</v>
      </c>
      <c r="O40" s="121"/>
      <c r="P40" s="19"/>
      <c r="Q40" s="686"/>
      <c r="R40" s="19"/>
      <c r="T40" s="19"/>
    </row>
    <row r="41" spans="1:20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2</v>
      </c>
      <c r="F41" s="194">
        <f t="shared" si="0"/>
        <v>2</v>
      </c>
      <c r="G41" s="58">
        <v>0</v>
      </c>
      <c r="H41" s="58">
        <v>0</v>
      </c>
      <c r="I41" s="58">
        <v>0</v>
      </c>
      <c r="J41" s="194">
        <f t="shared" si="4"/>
        <v>0</v>
      </c>
      <c r="K41" s="58">
        <v>0</v>
      </c>
      <c r="L41" s="58">
        <v>0</v>
      </c>
      <c r="M41" s="58">
        <v>1</v>
      </c>
      <c r="N41" s="194">
        <f t="shared" si="2"/>
        <v>1</v>
      </c>
      <c r="O41" s="19">
        <v>0</v>
      </c>
      <c r="P41" s="19"/>
      <c r="Q41" s="686"/>
      <c r="R41" s="19"/>
      <c r="T41" s="19"/>
    </row>
    <row r="42" spans="1:20" ht="12.75">
      <c r="A42" s="55">
        <v>35</v>
      </c>
      <c r="B42" s="119" t="s">
        <v>261</v>
      </c>
      <c r="C42" s="119">
        <v>0</v>
      </c>
      <c r="D42" s="119">
        <v>0</v>
      </c>
      <c r="E42" s="119">
        <v>17</v>
      </c>
      <c r="F42" s="194">
        <f t="shared" si="0"/>
        <v>17</v>
      </c>
      <c r="G42" s="119">
        <v>0</v>
      </c>
      <c r="H42" s="119">
        <v>0</v>
      </c>
      <c r="I42" s="119">
        <v>0</v>
      </c>
      <c r="J42" s="194">
        <f t="shared" si="4"/>
        <v>0</v>
      </c>
      <c r="K42" s="119">
        <v>0</v>
      </c>
      <c r="L42" s="119">
        <v>0</v>
      </c>
      <c r="M42" s="119">
        <v>0</v>
      </c>
      <c r="N42" s="194">
        <f t="shared" si="2"/>
        <v>0</v>
      </c>
      <c r="O42" s="121">
        <v>64.48</v>
      </c>
      <c r="P42" s="121"/>
      <c r="Q42" s="411"/>
      <c r="T42" s="121"/>
    </row>
    <row r="43" spans="1:20" ht="12.75">
      <c r="A43" s="55">
        <v>36</v>
      </c>
      <c r="B43" s="119" t="s">
        <v>24</v>
      </c>
      <c r="C43" s="119">
        <v>0</v>
      </c>
      <c r="D43" s="119">
        <v>8</v>
      </c>
      <c r="E43" s="119">
        <v>10</v>
      </c>
      <c r="F43" s="194">
        <f t="shared" si="0"/>
        <v>18</v>
      </c>
      <c r="G43" s="119">
        <v>0</v>
      </c>
      <c r="H43" s="119">
        <v>0</v>
      </c>
      <c r="I43" s="119">
        <v>0</v>
      </c>
      <c r="J43" s="194">
        <f t="shared" si="4"/>
        <v>0</v>
      </c>
      <c r="K43" s="119">
        <v>0</v>
      </c>
      <c r="L43" s="119">
        <v>0</v>
      </c>
      <c r="M43" s="119">
        <v>0</v>
      </c>
      <c r="N43" s="194">
        <f t="shared" si="2"/>
        <v>0</v>
      </c>
      <c r="O43" s="121">
        <v>0</v>
      </c>
      <c r="P43" s="121"/>
      <c r="Q43" s="411"/>
      <c r="T43" s="121"/>
    </row>
    <row r="44" spans="1:20" ht="12.75">
      <c r="A44" s="55">
        <v>37</v>
      </c>
      <c r="B44" s="119" t="s">
        <v>225</v>
      </c>
      <c r="C44" s="119">
        <v>0</v>
      </c>
      <c r="D44" s="119">
        <v>0</v>
      </c>
      <c r="E44" s="119">
        <v>0</v>
      </c>
      <c r="F44" s="194">
        <f t="shared" si="0"/>
        <v>0</v>
      </c>
      <c r="G44" s="119">
        <v>0</v>
      </c>
      <c r="H44" s="119">
        <v>0</v>
      </c>
      <c r="I44" s="119">
        <v>0</v>
      </c>
      <c r="J44" s="194">
        <f t="shared" si="4"/>
        <v>0</v>
      </c>
      <c r="K44" s="119">
        <v>0</v>
      </c>
      <c r="L44" s="119">
        <v>0</v>
      </c>
      <c r="M44" s="119">
        <v>0</v>
      </c>
      <c r="N44" s="194">
        <f t="shared" si="2"/>
        <v>0</v>
      </c>
      <c r="O44" s="121"/>
      <c r="P44" s="121"/>
      <c r="Q44" s="411"/>
      <c r="T44" s="121"/>
    </row>
    <row r="45" spans="1:20" ht="12.75">
      <c r="A45" s="55">
        <v>38</v>
      </c>
      <c r="B45" s="119" t="s">
        <v>456</v>
      </c>
      <c r="C45" s="119">
        <v>0</v>
      </c>
      <c r="D45" s="119">
        <v>0</v>
      </c>
      <c r="E45" s="119">
        <v>0</v>
      </c>
      <c r="F45" s="194">
        <f>C45+D45+E45</f>
        <v>0</v>
      </c>
      <c r="G45" s="119">
        <v>0</v>
      </c>
      <c r="H45" s="119">
        <v>0</v>
      </c>
      <c r="I45" s="119">
        <v>0</v>
      </c>
      <c r="J45" s="194">
        <f>G45+H45+I45</f>
        <v>0</v>
      </c>
      <c r="K45" s="119">
        <v>0</v>
      </c>
      <c r="L45" s="119">
        <v>0</v>
      </c>
      <c r="M45" s="119">
        <v>0</v>
      </c>
      <c r="N45" s="194">
        <f>K45+L45+M45</f>
        <v>0</v>
      </c>
      <c r="O45" s="121"/>
      <c r="P45" s="121"/>
      <c r="Q45" s="411"/>
      <c r="T45" s="121"/>
    </row>
    <row r="46" spans="1:20" ht="12.75">
      <c r="A46" s="55">
        <v>39</v>
      </c>
      <c r="B46" s="119" t="s">
        <v>537</v>
      </c>
      <c r="C46" s="119">
        <v>0</v>
      </c>
      <c r="D46" s="119">
        <v>1</v>
      </c>
      <c r="E46" s="119">
        <v>0</v>
      </c>
      <c r="F46" s="194">
        <f t="shared" si="0"/>
        <v>1</v>
      </c>
      <c r="G46" s="119">
        <v>0</v>
      </c>
      <c r="H46" s="119">
        <v>0</v>
      </c>
      <c r="I46" s="119">
        <v>0</v>
      </c>
      <c r="J46" s="194">
        <f t="shared" si="4"/>
        <v>0</v>
      </c>
      <c r="K46" s="119">
        <v>0</v>
      </c>
      <c r="L46" s="119">
        <v>0</v>
      </c>
      <c r="M46" s="119">
        <v>0</v>
      </c>
      <c r="N46" s="194">
        <f t="shared" si="2"/>
        <v>0</v>
      </c>
      <c r="O46" s="121"/>
      <c r="P46" s="121"/>
      <c r="Q46" s="411"/>
      <c r="T46" s="121"/>
    </row>
    <row r="47" spans="1:20" s="360" customFormat="1" ht="14.25">
      <c r="A47" s="351"/>
      <c r="B47" s="352" t="s">
        <v>227</v>
      </c>
      <c r="C47" s="352">
        <f aca="true" t="shared" si="6" ref="C47:N47">SUM(C34:C46)</f>
        <v>27</v>
      </c>
      <c r="D47" s="352">
        <f t="shared" si="6"/>
        <v>167</v>
      </c>
      <c r="E47" s="352">
        <f t="shared" si="6"/>
        <v>60</v>
      </c>
      <c r="F47" s="201">
        <f t="shared" si="6"/>
        <v>254</v>
      </c>
      <c r="G47" s="352">
        <f t="shared" si="6"/>
        <v>3</v>
      </c>
      <c r="H47" s="352">
        <f t="shared" si="6"/>
        <v>0</v>
      </c>
      <c r="I47" s="352">
        <f t="shared" si="6"/>
        <v>4</v>
      </c>
      <c r="J47" s="201">
        <f t="shared" si="6"/>
        <v>7</v>
      </c>
      <c r="K47" s="352">
        <f t="shared" si="6"/>
        <v>0</v>
      </c>
      <c r="L47" s="352">
        <f t="shared" si="6"/>
        <v>4</v>
      </c>
      <c r="M47" s="352">
        <f t="shared" si="6"/>
        <v>1</v>
      </c>
      <c r="N47" s="201">
        <f t="shared" si="6"/>
        <v>5</v>
      </c>
      <c r="O47" s="413"/>
      <c r="P47" s="413"/>
      <c r="Q47" s="414"/>
      <c r="R47" s="413"/>
      <c r="T47" s="413"/>
    </row>
    <row r="48" spans="1:20" s="360" customFormat="1" ht="19.5" customHeight="1">
      <c r="A48" s="351"/>
      <c r="B48" s="354" t="s">
        <v>125</v>
      </c>
      <c r="C48" s="352">
        <f aca="true" t="shared" si="7" ref="C48:N48">C25+C33+C47</f>
        <v>7259</v>
      </c>
      <c r="D48" s="352">
        <f t="shared" si="7"/>
        <v>11152</v>
      </c>
      <c r="E48" s="352">
        <f t="shared" si="7"/>
        <v>4319</v>
      </c>
      <c r="F48" s="201">
        <f t="shared" si="7"/>
        <v>22730</v>
      </c>
      <c r="G48" s="352">
        <f t="shared" si="7"/>
        <v>2626</v>
      </c>
      <c r="H48" s="352">
        <f t="shared" si="7"/>
        <v>1437</v>
      </c>
      <c r="I48" s="352">
        <f t="shared" si="7"/>
        <v>338</v>
      </c>
      <c r="J48" s="201">
        <f t="shared" si="7"/>
        <v>4401</v>
      </c>
      <c r="K48" s="352">
        <f t="shared" si="7"/>
        <v>1435</v>
      </c>
      <c r="L48" s="352">
        <f t="shared" si="7"/>
        <v>1648</v>
      </c>
      <c r="M48" s="352">
        <f t="shared" si="7"/>
        <v>430</v>
      </c>
      <c r="N48" s="201">
        <f t="shared" si="7"/>
        <v>3513</v>
      </c>
      <c r="O48" s="414"/>
      <c r="P48" s="414"/>
      <c r="Q48" s="414"/>
      <c r="R48" s="413"/>
      <c r="T48" s="413"/>
    </row>
    <row r="49" spans="2:20" ht="19.5" customHeight="1">
      <c r="B49" s="355"/>
      <c r="C49" s="355"/>
      <c r="D49" s="355"/>
      <c r="O49" s="320"/>
      <c r="P49" s="320"/>
      <c r="Q49" s="320"/>
      <c r="R49" s="320"/>
      <c r="S49" s="315"/>
      <c r="T49" s="320"/>
    </row>
    <row r="50" spans="2:20" ht="19.5" customHeight="1">
      <c r="B50" s="355"/>
      <c r="C50" s="355"/>
      <c r="D50" s="355"/>
      <c r="O50" s="320"/>
      <c r="P50" s="320"/>
      <c r="Q50" s="320"/>
      <c r="R50" s="320"/>
      <c r="S50" s="315"/>
      <c r="T50" s="320"/>
    </row>
    <row r="51" spans="2:20" ht="19.5" customHeight="1">
      <c r="B51" s="355"/>
      <c r="C51" s="355"/>
      <c r="D51" s="355"/>
      <c r="O51" s="320"/>
      <c r="P51" s="320"/>
      <c r="Q51" s="320"/>
      <c r="R51" s="320"/>
      <c r="S51" s="315"/>
      <c r="T51" s="320"/>
    </row>
    <row r="52" spans="1:20" ht="15.75" customHeight="1">
      <c r="A52" s="381" t="s">
        <v>4</v>
      </c>
      <c r="B52" s="381" t="s">
        <v>5</v>
      </c>
      <c r="C52" s="765" t="s">
        <v>206</v>
      </c>
      <c r="D52" s="766"/>
      <c r="E52" s="766"/>
      <c r="F52" s="767"/>
      <c r="G52" s="765" t="s">
        <v>207</v>
      </c>
      <c r="H52" s="766"/>
      <c r="I52" s="766"/>
      <c r="J52" s="767"/>
      <c r="K52" s="765" t="s">
        <v>208</v>
      </c>
      <c r="L52" s="766"/>
      <c r="M52" s="766"/>
      <c r="N52" s="767"/>
      <c r="O52" s="320"/>
      <c r="P52" s="320"/>
      <c r="Q52" s="320"/>
      <c r="R52" s="320"/>
      <c r="S52" s="315"/>
      <c r="T52" s="320"/>
    </row>
    <row r="53" spans="1:20" ht="12.75">
      <c r="A53" s="358"/>
      <c r="B53" s="358"/>
      <c r="C53" s="349" t="s">
        <v>203</v>
      </c>
      <c r="D53" s="349" t="s">
        <v>204</v>
      </c>
      <c r="E53" s="349" t="s">
        <v>205</v>
      </c>
      <c r="F53" s="287" t="s">
        <v>3</v>
      </c>
      <c r="G53" s="349" t="s">
        <v>203</v>
      </c>
      <c r="H53" s="349" t="s">
        <v>204</v>
      </c>
      <c r="I53" s="349" t="s">
        <v>205</v>
      </c>
      <c r="J53" s="287" t="s">
        <v>3</v>
      </c>
      <c r="K53" s="349" t="s">
        <v>203</v>
      </c>
      <c r="L53" s="349" t="s">
        <v>204</v>
      </c>
      <c r="M53" s="349" t="s">
        <v>205</v>
      </c>
      <c r="N53" s="287" t="s">
        <v>3</v>
      </c>
      <c r="O53" s="320"/>
      <c r="P53" s="320"/>
      <c r="Q53" s="320"/>
      <c r="R53" s="320"/>
      <c r="S53" s="315"/>
      <c r="T53" s="320"/>
    </row>
    <row r="54" spans="1:17" ht="15.75" customHeight="1">
      <c r="A54" s="55">
        <v>40</v>
      </c>
      <c r="B54" s="58" t="s">
        <v>79</v>
      </c>
      <c r="C54" s="119">
        <v>0</v>
      </c>
      <c r="D54" s="119">
        <v>0</v>
      </c>
      <c r="E54" s="119">
        <v>0</v>
      </c>
      <c r="F54" s="194">
        <f aca="true" t="shared" si="8" ref="F54:F61">C54+D54+E54</f>
        <v>0</v>
      </c>
      <c r="G54" s="119">
        <v>0</v>
      </c>
      <c r="H54" s="119">
        <v>0</v>
      </c>
      <c r="I54" s="119">
        <v>0</v>
      </c>
      <c r="J54" s="194">
        <f aca="true" t="shared" si="9" ref="J54:J61">G54+H54+I54</f>
        <v>0</v>
      </c>
      <c r="K54" s="119">
        <v>0</v>
      </c>
      <c r="L54" s="119">
        <v>0</v>
      </c>
      <c r="M54" s="119">
        <v>0</v>
      </c>
      <c r="N54" s="194">
        <f aca="true" t="shared" si="10" ref="N54:N61">K54+L54+M54</f>
        <v>0</v>
      </c>
      <c r="Q54" s="411"/>
    </row>
    <row r="55" spans="1:17" ht="15.75" customHeight="1">
      <c r="A55" s="55">
        <v>41</v>
      </c>
      <c r="B55" s="58" t="s">
        <v>284</v>
      </c>
      <c r="C55" s="119">
        <v>0</v>
      </c>
      <c r="D55" s="119">
        <v>0</v>
      </c>
      <c r="E55" s="119">
        <v>0</v>
      </c>
      <c r="F55" s="194">
        <f t="shared" si="8"/>
        <v>0</v>
      </c>
      <c r="G55" s="119">
        <v>159</v>
      </c>
      <c r="H55" s="119">
        <v>47</v>
      </c>
      <c r="I55" s="119">
        <v>39</v>
      </c>
      <c r="J55" s="194">
        <f t="shared" si="9"/>
        <v>245</v>
      </c>
      <c r="K55" s="119">
        <v>94</v>
      </c>
      <c r="L55" s="119">
        <v>20</v>
      </c>
      <c r="M55" s="119">
        <v>32</v>
      </c>
      <c r="N55" s="194">
        <f t="shared" si="10"/>
        <v>146</v>
      </c>
      <c r="Q55" s="411"/>
    </row>
    <row r="56" spans="1:17" ht="15.75" customHeight="1">
      <c r="A56" s="55">
        <v>42</v>
      </c>
      <c r="B56" s="58" t="s">
        <v>30</v>
      </c>
      <c r="C56" s="119">
        <v>0</v>
      </c>
      <c r="D56" s="119">
        <v>0</v>
      </c>
      <c r="E56" s="119">
        <v>0</v>
      </c>
      <c r="F56" s="194">
        <f t="shared" si="8"/>
        <v>0</v>
      </c>
      <c r="G56" s="119">
        <v>4</v>
      </c>
      <c r="H56" s="119">
        <v>3</v>
      </c>
      <c r="I56" s="119">
        <v>0</v>
      </c>
      <c r="J56" s="194">
        <f t="shared" si="9"/>
        <v>7</v>
      </c>
      <c r="K56" s="119">
        <v>1</v>
      </c>
      <c r="L56" s="119">
        <v>0</v>
      </c>
      <c r="M56" s="119">
        <v>0</v>
      </c>
      <c r="N56" s="194">
        <f t="shared" si="10"/>
        <v>1</v>
      </c>
      <c r="Q56" s="411"/>
    </row>
    <row r="57" spans="1:17" ht="15.75" customHeight="1">
      <c r="A57" s="55">
        <v>43</v>
      </c>
      <c r="B57" s="58" t="s">
        <v>237</v>
      </c>
      <c r="C57" s="119">
        <v>0</v>
      </c>
      <c r="D57" s="119">
        <v>0</v>
      </c>
      <c r="E57" s="119">
        <v>0</v>
      </c>
      <c r="F57" s="194">
        <f t="shared" si="8"/>
        <v>0</v>
      </c>
      <c r="G57" s="119">
        <v>33</v>
      </c>
      <c r="H57" s="119">
        <v>44</v>
      </c>
      <c r="I57" s="119">
        <v>4</v>
      </c>
      <c r="J57" s="194">
        <f t="shared" si="9"/>
        <v>81</v>
      </c>
      <c r="K57" s="119">
        <v>71</v>
      </c>
      <c r="L57" s="119">
        <v>159</v>
      </c>
      <c r="M57" s="119">
        <v>79</v>
      </c>
      <c r="N57" s="194">
        <f t="shared" si="10"/>
        <v>309</v>
      </c>
      <c r="Q57" s="411"/>
    </row>
    <row r="58" spans="1:17" ht="15.75" customHeight="1">
      <c r="A58" s="55">
        <v>44</v>
      </c>
      <c r="B58" s="58" t="s">
        <v>29</v>
      </c>
      <c r="C58" s="119">
        <v>0</v>
      </c>
      <c r="D58" s="119">
        <v>0</v>
      </c>
      <c r="E58" s="119">
        <v>0</v>
      </c>
      <c r="F58" s="194">
        <f t="shared" si="8"/>
        <v>0</v>
      </c>
      <c r="G58" s="119">
        <v>0</v>
      </c>
      <c r="H58" s="119">
        <v>0</v>
      </c>
      <c r="I58" s="119">
        <v>0</v>
      </c>
      <c r="J58" s="194">
        <f t="shared" si="9"/>
        <v>0</v>
      </c>
      <c r="K58" s="119">
        <v>1</v>
      </c>
      <c r="L58" s="119">
        <v>2</v>
      </c>
      <c r="M58" s="119">
        <v>0</v>
      </c>
      <c r="N58" s="194">
        <f t="shared" si="10"/>
        <v>3</v>
      </c>
      <c r="Q58" s="411"/>
    </row>
    <row r="59" spans="1:17" ht="15.75" customHeight="1">
      <c r="A59" s="55">
        <v>45</v>
      </c>
      <c r="B59" s="58" t="s">
        <v>575</v>
      </c>
      <c r="C59" s="119">
        <v>0</v>
      </c>
      <c r="D59" s="119">
        <v>0</v>
      </c>
      <c r="E59" s="119">
        <v>0</v>
      </c>
      <c r="F59" s="194">
        <f t="shared" si="8"/>
        <v>0</v>
      </c>
      <c r="G59" s="119">
        <v>32</v>
      </c>
      <c r="H59" s="119">
        <v>43</v>
      </c>
      <c r="I59" s="119">
        <v>0</v>
      </c>
      <c r="J59" s="194">
        <f t="shared" si="9"/>
        <v>75</v>
      </c>
      <c r="K59" s="119">
        <v>63</v>
      </c>
      <c r="L59" s="119">
        <v>210</v>
      </c>
      <c r="M59" s="119">
        <v>0</v>
      </c>
      <c r="N59" s="194">
        <f t="shared" si="10"/>
        <v>273</v>
      </c>
      <c r="Q59" s="411"/>
    </row>
    <row r="60" spans="1:17" ht="15.75" customHeight="1">
      <c r="A60" s="55">
        <v>46</v>
      </c>
      <c r="B60" s="58" t="s">
        <v>25</v>
      </c>
      <c r="C60" s="119">
        <v>0</v>
      </c>
      <c r="D60" s="119">
        <v>0</v>
      </c>
      <c r="E60" s="119">
        <v>0</v>
      </c>
      <c r="F60" s="194">
        <f t="shared" si="8"/>
        <v>0</v>
      </c>
      <c r="G60" s="119">
        <v>3</v>
      </c>
      <c r="H60" s="119">
        <v>13</v>
      </c>
      <c r="I60" s="119">
        <v>0</v>
      </c>
      <c r="J60" s="194">
        <f t="shared" si="9"/>
        <v>16</v>
      </c>
      <c r="K60" s="119">
        <v>8</v>
      </c>
      <c r="L60" s="119">
        <v>80</v>
      </c>
      <c r="M60" s="119">
        <v>0</v>
      </c>
      <c r="N60" s="194">
        <f t="shared" si="10"/>
        <v>88</v>
      </c>
      <c r="Q60" s="411"/>
    </row>
    <row r="61" spans="1:17" ht="15.75" customHeight="1">
      <c r="A61" s="55">
        <v>47</v>
      </c>
      <c r="B61" s="58" t="s">
        <v>28</v>
      </c>
      <c r="C61" s="119">
        <v>0</v>
      </c>
      <c r="D61" s="119">
        <v>0</v>
      </c>
      <c r="E61" s="119">
        <v>0</v>
      </c>
      <c r="F61" s="194">
        <f t="shared" si="8"/>
        <v>0</v>
      </c>
      <c r="G61" s="119">
        <v>8</v>
      </c>
      <c r="H61" s="119">
        <v>30</v>
      </c>
      <c r="I61" s="119">
        <v>0</v>
      </c>
      <c r="J61" s="194">
        <f t="shared" si="9"/>
        <v>38</v>
      </c>
      <c r="K61" s="119">
        <v>4</v>
      </c>
      <c r="L61" s="119">
        <v>8</v>
      </c>
      <c r="M61" s="119">
        <v>0</v>
      </c>
      <c r="N61" s="194">
        <f t="shared" si="10"/>
        <v>12</v>
      </c>
      <c r="Q61" s="411"/>
    </row>
    <row r="62" spans="1:18" s="360" customFormat="1" ht="15.75" customHeight="1">
      <c r="A62" s="55">
        <v>48</v>
      </c>
      <c r="B62" s="354" t="s">
        <v>125</v>
      </c>
      <c r="C62" s="352">
        <f aca="true" t="shared" si="11" ref="C62:N62">SUM(C54:C61)</f>
        <v>0</v>
      </c>
      <c r="D62" s="352">
        <f t="shared" si="11"/>
        <v>0</v>
      </c>
      <c r="E62" s="352">
        <f t="shared" si="11"/>
        <v>0</v>
      </c>
      <c r="F62" s="201">
        <f t="shared" si="11"/>
        <v>0</v>
      </c>
      <c r="G62" s="352">
        <f t="shared" si="11"/>
        <v>239</v>
      </c>
      <c r="H62" s="352">
        <f t="shared" si="11"/>
        <v>180</v>
      </c>
      <c r="I62" s="352">
        <f t="shared" si="11"/>
        <v>43</v>
      </c>
      <c r="J62" s="201">
        <f t="shared" si="11"/>
        <v>462</v>
      </c>
      <c r="K62" s="352">
        <f t="shared" si="11"/>
        <v>242</v>
      </c>
      <c r="L62" s="352">
        <f t="shared" si="11"/>
        <v>479</v>
      </c>
      <c r="M62" s="352">
        <f t="shared" si="11"/>
        <v>111</v>
      </c>
      <c r="N62" s="201">
        <f t="shared" si="11"/>
        <v>832</v>
      </c>
      <c r="O62" s="414"/>
      <c r="P62" s="414"/>
      <c r="R62" s="413"/>
    </row>
    <row r="63" spans="1:14" ht="15.75" customHeight="1">
      <c r="A63" s="55"/>
      <c r="C63" s="119"/>
      <c r="D63" s="119"/>
      <c r="E63" s="119"/>
      <c r="F63" s="194"/>
      <c r="G63" s="119"/>
      <c r="H63" s="119"/>
      <c r="I63" s="119"/>
      <c r="J63" s="194"/>
      <c r="K63" s="119"/>
      <c r="L63" s="119"/>
      <c r="M63" s="119"/>
      <c r="N63" s="194"/>
    </row>
    <row r="64" spans="1:14" ht="15.75" customHeight="1">
      <c r="A64" s="55">
        <v>49</v>
      </c>
      <c r="B64" s="119" t="s">
        <v>34</v>
      </c>
      <c r="C64" s="119">
        <v>0</v>
      </c>
      <c r="D64" s="119">
        <v>0</v>
      </c>
      <c r="E64" s="119">
        <v>0</v>
      </c>
      <c r="F64" s="194">
        <f>C64+D64+E64</f>
        <v>0</v>
      </c>
      <c r="G64" s="119">
        <v>0</v>
      </c>
      <c r="H64" s="119">
        <v>0</v>
      </c>
      <c r="I64" s="119">
        <v>0</v>
      </c>
      <c r="J64" s="194">
        <f>G64+H64+I64</f>
        <v>0</v>
      </c>
      <c r="K64" s="119">
        <v>0</v>
      </c>
      <c r="L64" s="119">
        <v>0</v>
      </c>
      <c r="M64" s="119">
        <v>0</v>
      </c>
      <c r="N64" s="194">
        <f>K64+L64+M64</f>
        <v>0</v>
      </c>
    </row>
    <row r="65" spans="1:14" ht="15.75" customHeight="1">
      <c r="A65" s="55">
        <v>50</v>
      </c>
      <c r="B65" s="119" t="s">
        <v>132</v>
      </c>
      <c r="C65" s="119">
        <v>0</v>
      </c>
      <c r="D65" s="119">
        <v>0</v>
      </c>
      <c r="E65" s="119">
        <v>0</v>
      </c>
      <c r="F65" s="194">
        <f>C65+D65+E65</f>
        <v>0</v>
      </c>
      <c r="G65" s="119">
        <v>0</v>
      </c>
      <c r="H65" s="119">
        <v>0</v>
      </c>
      <c r="I65" s="119">
        <v>0</v>
      </c>
      <c r="J65" s="194">
        <f>G65+H65+I65</f>
        <v>0</v>
      </c>
      <c r="K65" s="119">
        <v>0</v>
      </c>
      <c r="L65" s="119">
        <v>0</v>
      </c>
      <c r="M65" s="119">
        <v>0</v>
      </c>
      <c r="N65" s="194">
        <f>K65+L65+M65</f>
        <v>0</v>
      </c>
    </row>
    <row r="66" spans="1:18" s="360" customFormat="1" ht="15.75" customHeight="1">
      <c r="A66" s="351"/>
      <c r="B66" s="354" t="s">
        <v>125</v>
      </c>
      <c r="C66" s="352">
        <f aca="true" t="shared" si="12" ref="C66:N66">SUM(C64:C65)</f>
        <v>0</v>
      </c>
      <c r="D66" s="352">
        <f t="shared" si="12"/>
        <v>0</v>
      </c>
      <c r="E66" s="352">
        <f t="shared" si="12"/>
        <v>0</v>
      </c>
      <c r="F66" s="201">
        <f t="shared" si="12"/>
        <v>0</v>
      </c>
      <c r="G66" s="352">
        <f>SUM(G64:G65)</f>
        <v>0</v>
      </c>
      <c r="H66" s="352">
        <f>SUM(H64:H65)</f>
        <v>0</v>
      </c>
      <c r="I66" s="352">
        <f>SUM(I64:I65)</f>
        <v>0</v>
      </c>
      <c r="J66" s="201">
        <f t="shared" si="12"/>
        <v>0</v>
      </c>
      <c r="K66" s="352">
        <f t="shared" si="12"/>
        <v>0</v>
      </c>
      <c r="L66" s="352">
        <f t="shared" si="12"/>
        <v>0</v>
      </c>
      <c r="M66" s="352">
        <f t="shared" si="12"/>
        <v>0</v>
      </c>
      <c r="N66" s="201">
        <f t="shared" si="12"/>
        <v>0</v>
      </c>
      <c r="O66" s="414"/>
      <c r="P66" s="414"/>
      <c r="R66" s="413"/>
    </row>
    <row r="67" spans="1:18" s="360" customFormat="1" ht="15.75" customHeight="1">
      <c r="A67" s="351"/>
      <c r="B67" s="354" t="s">
        <v>35</v>
      </c>
      <c r="C67" s="352">
        <f aca="true" t="shared" si="13" ref="C67:N67">+C48+C62+C66</f>
        <v>7259</v>
      </c>
      <c r="D67" s="352">
        <f t="shared" si="13"/>
        <v>11152</v>
      </c>
      <c r="E67" s="352">
        <f t="shared" si="13"/>
        <v>4319</v>
      </c>
      <c r="F67" s="201">
        <f t="shared" si="13"/>
        <v>22730</v>
      </c>
      <c r="G67" s="352">
        <f t="shared" si="13"/>
        <v>2865</v>
      </c>
      <c r="H67" s="352">
        <f t="shared" si="13"/>
        <v>1617</v>
      </c>
      <c r="I67" s="352">
        <f t="shared" si="13"/>
        <v>381</v>
      </c>
      <c r="J67" s="201">
        <f t="shared" si="13"/>
        <v>4863</v>
      </c>
      <c r="K67" s="352">
        <f t="shared" si="13"/>
        <v>1677</v>
      </c>
      <c r="L67" s="352">
        <f t="shared" si="13"/>
        <v>2127</v>
      </c>
      <c r="M67" s="352">
        <f t="shared" si="13"/>
        <v>541</v>
      </c>
      <c r="N67" s="201">
        <f t="shared" si="13"/>
        <v>4345</v>
      </c>
      <c r="O67" s="414"/>
      <c r="P67" s="414"/>
      <c r="R67" s="413"/>
    </row>
    <row r="70" ht="12.75">
      <c r="B70" s="123"/>
    </row>
    <row r="71" spans="2:4" ht="12.75">
      <c r="B71" s="123"/>
      <c r="D71" s="130">
        <v>5</v>
      </c>
    </row>
  </sheetData>
  <mergeCells count="6">
    <mergeCell ref="C4:F4"/>
    <mergeCell ref="G4:J4"/>
    <mergeCell ref="K4:N4"/>
    <mergeCell ref="C52:F52"/>
    <mergeCell ref="G52:J52"/>
    <mergeCell ref="K52:N52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70" r:id="rId2"/>
  <rowBreaks count="1" manualBreakCount="1">
    <brk id="48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/>
  <dimension ref="A1:X73"/>
  <sheetViews>
    <sheetView workbookViewId="0" topLeftCell="O40">
      <selection activeCell="L57" sqref="L57"/>
    </sheetView>
  </sheetViews>
  <sheetFormatPr defaultColWidth="9.140625" defaultRowHeight="12.75"/>
  <cols>
    <col min="1" max="1" width="3.7109375" style="106" customWidth="1"/>
    <col min="2" max="2" width="21.8515625" style="106" customWidth="1"/>
    <col min="3" max="5" width="11.28125" style="22" customWidth="1"/>
    <col min="6" max="6" width="11.28125" style="102" customWidth="1"/>
    <col min="7" max="9" width="11.28125" style="22" customWidth="1"/>
    <col min="10" max="10" width="11.28125" style="102" customWidth="1"/>
    <col min="11" max="13" width="11.28125" style="22" customWidth="1"/>
    <col min="14" max="14" width="11.28125" style="102" customWidth="1"/>
    <col min="15" max="17" width="11.28125" style="22" customWidth="1"/>
    <col min="18" max="18" width="11.28125" style="102" customWidth="1"/>
    <col min="19" max="19" width="5.57421875" style="22" hidden="1" customWidth="1"/>
    <col min="20" max="20" width="5.57421875" style="22" customWidth="1"/>
    <col min="21" max="21" width="9.57421875" style="106" customWidth="1"/>
    <col min="22" max="22" width="9.140625" style="19" customWidth="1"/>
    <col min="23" max="23" width="9.140625" style="106" customWidth="1"/>
    <col min="24" max="24" width="11.57421875" style="106" customWidth="1"/>
    <col min="25" max="16384" width="9.140625" style="106" customWidth="1"/>
  </cols>
  <sheetData>
    <row r="1" spans="1:23" ht="15">
      <c r="A1" s="205"/>
      <c r="B1" s="542"/>
      <c r="C1" s="37"/>
      <c r="D1" s="37"/>
      <c r="E1" s="37"/>
      <c r="F1" s="272"/>
      <c r="G1" s="37"/>
      <c r="H1" s="37"/>
      <c r="I1" s="37"/>
      <c r="J1" s="272"/>
      <c r="K1" s="37"/>
      <c r="L1" s="37"/>
      <c r="M1" s="37"/>
      <c r="N1" s="272"/>
      <c r="O1" s="37"/>
      <c r="P1" s="37"/>
      <c r="Q1" s="37"/>
      <c r="R1" s="272"/>
      <c r="S1" s="21"/>
      <c r="T1" s="21"/>
      <c r="U1" s="544"/>
      <c r="V1" s="543"/>
      <c r="W1" s="544"/>
    </row>
    <row r="2" spans="1:18" ht="12.75">
      <c r="A2" s="205"/>
      <c r="B2" s="205"/>
      <c r="C2" s="70"/>
      <c r="D2" s="70"/>
      <c r="E2" s="70"/>
      <c r="F2" s="195"/>
      <c r="G2" s="69"/>
      <c r="H2" s="69"/>
      <c r="I2" s="69"/>
      <c r="J2" s="195"/>
      <c r="K2" s="69"/>
      <c r="L2" s="69"/>
      <c r="M2" s="69"/>
      <c r="N2" s="195"/>
      <c r="O2" s="69"/>
      <c r="P2" s="69"/>
      <c r="Q2" s="69"/>
      <c r="R2" s="195"/>
    </row>
    <row r="3" spans="1:24" ht="19.5" customHeight="1">
      <c r="A3" s="105"/>
      <c r="B3" s="105"/>
      <c r="C3" s="69"/>
      <c r="D3" s="69"/>
      <c r="E3" s="69"/>
      <c r="F3" s="195"/>
      <c r="G3" s="69"/>
      <c r="H3" s="69"/>
      <c r="I3" s="69"/>
      <c r="J3" s="195"/>
      <c r="K3" s="69"/>
      <c r="L3" s="69"/>
      <c r="M3" s="69"/>
      <c r="N3" s="195"/>
      <c r="O3" s="69"/>
      <c r="P3" s="69"/>
      <c r="Q3" s="69"/>
      <c r="R3" s="195"/>
      <c r="S3" s="20"/>
      <c r="T3" s="20"/>
      <c r="V3" s="20"/>
      <c r="W3" s="108"/>
      <c r="X3" s="108"/>
    </row>
    <row r="4" spans="1:24" ht="18" customHeight="1">
      <c r="A4" s="206" t="s">
        <v>4</v>
      </c>
      <c r="B4" s="206" t="s">
        <v>5</v>
      </c>
      <c r="C4" s="785" t="s">
        <v>209</v>
      </c>
      <c r="D4" s="794"/>
      <c r="E4" s="794"/>
      <c r="F4" s="786"/>
      <c r="G4" s="785" t="s">
        <v>197</v>
      </c>
      <c r="H4" s="794"/>
      <c r="I4" s="794"/>
      <c r="J4" s="786"/>
      <c r="K4" s="785" t="s">
        <v>626</v>
      </c>
      <c r="L4" s="794"/>
      <c r="M4" s="794"/>
      <c r="N4" s="786"/>
      <c r="O4" s="785" t="s">
        <v>210</v>
      </c>
      <c r="P4" s="794"/>
      <c r="Q4" s="794"/>
      <c r="R4" s="786"/>
      <c r="S4" s="211"/>
      <c r="T4" s="211"/>
      <c r="U4" s="552"/>
      <c r="V4" s="20"/>
      <c r="W4" s="552"/>
      <c r="X4" s="552"/>
    </row>
    <row r="5" spans="1:24" ht="12.75">
      <c r="A5" s="190"/>
      <c r="B5" s="190"/>
      <c r="C5" s="147" t="s">
        <v>203</v>
      </c>
      <c r="D5" s="147" t="s">
        <v>204</v>
      </c>
      <c r="E5" s="147" t="s">
        <v>205</v>
      </c>
      <c r="F5" s="287" t="s">
        <v>3</v>
      </c>
      <c r="G5" s="147" t="s">
        <v>203</v>
      </c>
      <c r="H5" s="147" t="s">
        <v>204</v>
      </c>
      <c r="I5" s="147" t="s">
        <v>205</v>
      </c>
      <c r="J5" s="287" t="s">
        <v>3</v>
      </c>
      <c r="K5" s="147" t="s">
        <v>203</v>
      </c>
      <c r="L5" s="147" t="s">
        <v>204</v>
      </c>
      <c r="M5" s="147" t="s">
        <v>205</v>
      </c>
      <c r="N5" s="287" t="s">
        <v>3</v>
      </c>
      <c r="O5" s="147" t="s">
        <v>203</v>
      </c>
      <c r="P5" s="147" t="s">
        <v>204</v>
      </c>
      <c r="Q5" s="147" t="s">
        <v>205</v>
      </c>
      <c r="R5" s="287" t="s">
        <v>3</v>
      </c>
      <c r="S5" s="212"/>
      <c r="T5" s="212"/>
      <c r="U5" s="107"/>
      <c r="V5" s="20"/>
      <c r="W5" s="108"/>
      <c r="X5" s="108"/>
    </row>
    <row r="6" spans="1:24" ht="12.75">
      <c r="A6" s="55">
        <v>1</v>
      </c>
      <c r="B6" s="58" t="s">
        <v>7</v>
      </c>
      <c r="C6" s="58">
        <v>276</v>
      </c>
      <c r="D6" s="58">
        <v>27</v>
      </c>
      <c r="E6" s="58">
        <v>6</v>
      </c>
      <c r="F6" s="194">
        <f>C6+D6+E6</f>
        <v>309</v>
      </c>
      <c r="G6" s="58">
        <v>206</v>
      </c>
      <c r="H6" s="58">
        <v>64</v>
      </c>
      <c r="I6" s="58">
        <v>17</v>
      </c>
      <c r="J6" s="194">
        <f>G6+H6+I6</f>
        <v>287</v>
      </c>
      <c r="K6" s="58">
        <v>15</v>
      </c>
      <c r="L6" s="58">
        <v>17</v>
      </c>
      <c r="M6" s="58">
        <v>13</v>
      </c>
      <c r="N6" s="194">
        <f>K6+L6+M6</f>
        <v>45</v>
      </c>
      <c r="O6" s="58">
        <v>46</v>
      </c>
      <c r="P6" s="58">
        <v>49</v>
      </c>
      <c r="Q6" s="58">
        <v>10</v>
      </c>
      <c r="R6" s="194">
        <f aca="true" t="shared" si="0" ref="R6:R47">O6+P6+Q6</f>
        <v>105</v>
      </c>
      <c r="S6" s="19">
        <v>0</v>
      </c>
      <c r="T6" s="19"/>
      <c r="U6" s="107"/>
      <c r="V6" s="20"/>
      <c r="W6" s="108"/>
      <c r="X6" s="108"/>
    </row>
    <row r="7" spans="1:23" ht="12.75">
      <c r="A7" s="55">
        <v>2</v>
      </c>
      <c r="B7" s="58" t="s">
        <v>8</v>
      </c>
      <c r="C7" s="58">
        <v>0</v>
      </c>
      <c r="D7" s="58">
        <v>9</v>
      </c>
      <c r="E7" s="58">
        <v>0</v>
      </c>
      <c r="F7" s="194">
        <f aca="true" t="shared" si="1" ref="F7:F47">C7+D7+E7</f>
        <v>9</v>
      </c>
      <c r="G7" s="58">
        <v>2</v>
      </c>
      <c r="H7" s="58">
        <v>5</v>
      </c>
      <c r="I7" s="58">
        <v>0</v>
      </c>
      <c r="J7" s="194">
        <f aca="true" t="shared" si="2" ref="J7:J47">G7+H7+I7</f>
        <v>7</v>
      </c>
      <c r="K7" s="58">
        <v>1</v>
      </c>
      <c r="L7" s="58">
        <v>0</v>
      </c>
      <c r="M7" s="58">
        <v>0</v>
      </c>
      <c r="N7" s="194">
        <f aca="true" t="shared" si="3" ref="N7:N47">K7+L7+M7</f>
        <v>1</v>
      </c>
      <c r="O7" s="58">
        <v>0</v>
      </c>
      <c r="P7" s="58">
        <v>0</v>
      </c>
      <c r="Q7" s="58">
        <v>0</v>
      </c>
      <c r="R7" s="194">
        <f t="shared" si="0"/>
        <v>0</v>
      </c>
      <c r="S7" s="19">
        <v>0</v>
      </c>
      <c r="T7" s="19"/>
      <c r="U7" s="109"/>
      <c r="V7" s="110"/>
      <c r="W7" s="111"/>
    </row>
    <row r="8" spans="1:24" ht="12.75">
      <c r="A8" s="55">
        <v>3</v>
      </c>
      <c r="B8" s="58" t="s">
        <v>9</v>
      </c>
      <c r="C8" s="58">
        <v>44</v>
      </c>
      <c r="D8" s="58">
        <v>16</v>
      </c>
      <c r="E8" s="58">
        <v>9</v>
      </c>
      <c r="F8" s="194">
        <f t="shared" si="1"/>
        <v>69</v>
      </c>
      <c r="G8" s="58">
        <v>39</v>
      </c>
      <c r="H8" s="58">
        <v>54</v>
      </c>
      <c r="I8" s="58">
        <v>23</v>
      </c>
      <c r="J8" s="194">
        <f t="shared" si="2"/>
        <v>116</v>
      </c>
      <c r="K8" s="58">
        <v>8</v>
      </c>
      <c r="L8" s="58">
        <v>9</v>
      </c>
      <c r="M8" s="58">
        <v>3</v>
      </c>
      <c r="N8" s="194">
        <f t="shared" si="3"/>
        <v>20</v>
      </c>
      <c r="O8" s="58">
        <v>19</v>
      </c>
      <c r="P8" s="58">
        <v>10</v>
      </c>
      <c r="Q8" s="58">
        <v>18</v>
      </c>
      <c r="R8" s="194">
        <f t="shared" si="0"/>
        <v>47</v>
      </c>
      <c r="S8" s="19">
        <v>0</v>
      </c>
      <c r="T8" s="19"/>
      <c r="U8" s="19"/>
      <c r="X8" s="19"/>
    </row>
    <row r="9" spans="1:24" ht="12.75">
      <c r="A9" s="55">
        <v>4</v>
      </c>
      <c r="B9" s="58" t="s">
        <v>10</v>
      </c>
      <c r="C9" s="58">
        <v>17</v>
      </c>
      <c r="D9" s="58">
        <v>28</v>
      </c>
      <c r="E9" s="58">
        <v>0</v>
      </c>
      <c r="F9" s="194">
        <f t="shared" si="1"/>
        <v>45</v>
      </c>
      <c r="G9" s="58">
        <v>258</v>
      </c>
      <c r="H9" s="58">
        <v>332</v>
      </c>
      <c r="I9" s="58">
        <v>35</v>
      </c>
      <c r="J9" s="194">
        <f t="shared" si="2"/>
        <v>625</v>
      </c>
      <c r="K9" s="58">
        <v>42</v>
      </c>
      <c r="L9" s="58">
        <v>53</v>
      </c>
      <c r="M9" s="58">
        <v>9</v>
      </c>
      <c r="N9" s="194">
        <f t="shared" si="3"/>
        <v>104</v>
      </c>
      <c r="O9" s="58">
        <v>33</v>
      </c>
      <c r="P9" s="58">
        <v>41</v>
      </c>
      <c r="Q9" s="58">
        <v>8</v>
      </c>
      <c r="R9" s="194">
        <f t="shared" si="0"/>
        <v>82</v>
      </c>
      <c r="S9" s="19"/>
      <c r="T9" s="19"/>
      <c r="U9" s="19"/>
      <c r="X9" s="19"/>
    </row>
    <row r="10" spans="1:24" ht="12.75">
      <c r="A10" s="55">
        <v>5</v>
      </c>
      <c r="B10" s="58" t="s">
        <v>11</v>
      </c>
      <c r="C10" s="58">
        <v>18</v>
      </c>
      <c r="D10" s="58">
        <v>84</v>
      </c>
      <c r="E10" s="58">
        <v>4</v>
      </c>
      <c r="F10" s="194">
        <f t="shared" si="1"/>
        <v>106</v>
      </c>
      <c r="G10" s="58">
        <v>17</v>
      </c>
      <c r="H10" s="58">
        <v>87</v>
      </c>
      <c r="I10" s="58">
        <v>21</v>
      </c>
      <c r="J10" s="194">
        <f t="shared" si="2"/>
        <v>125</v>
      </c>
      <c r="K10" s="58">
        <v>4</v>
      </c>
      <c r="L10" s="58">
        <v>7</v>
      </c>
      <c r="M10" s="58">
        <v>2</v>
      </c>
      <c r="N10" s="194">
        <f t="shared" si="3"/>
        <v>13</v>
      </c>
      <c r="O10" s="58">
        <v>26</v>
      </c>
      <c r="P10" s="58">
        <v>76</v>
      </c>
      <c r="Q10" s="58">
        <v>14</v>
      </c>
      <c r="R10" s="194">
        <f t="shared" si="0"/>
        <v>116</v>
      </c>
      <c r="S10" s="19"/>
      <c r="T10" s="19"/>
      <c r="U10" s="19"/>
      <c r="X10" s="19"/>
    </row>
    <row r="11" spans="1:24" ht="12.75">
      <c r="A11" s="55">
        <v>6</v>
      </c>
      <c r="B11" s="58" t="s">
        <v>12</v>
      </c>
      <c r="C11" s="58">
        <v>0</v>
      </c>
      <c r="D11" s="58">
        <v>10</v>
      </c>
      <c r="E11" s="58">
        <v>0</v>
      </c>
      <c r="F11" s="194">
        <f t="shared" si="1"/>
        <v>10</v>
      </c>
      <c r="G11" s="58">
        <v>33</v>
      </c>
      <c r="H11" s="58">
        <v>21</v>
      </c>
      <c r="I11" s="58">
        <v>23</v>
      </c>
      <c r="J11" s="194">
        <f t="shared" si="2"/>
        <v>77</v>
      </c>
      <c r="K11" s="58">
        <v>4</v>
      </c>
      <c r="L11" s="58">
        <v>2</v>
      </c>
      <c r="M11" s="58">
        <v>4</v>
      </c>
      <c r="N11" s="194">
        <f t="shared" si="3"/>
        <v>10</v>
      </c>
      <c r="O11" s="58">
        <v>4</v>
      </c>
      <c r="P11" s="58">
        <v>2</v>
      </c>
      <c r="Q11" s="58">
        <v>2</v>
      </c>
      <c r="R11" s="194">
        <f t="shared" si="0"/>
        <v>8</v>
      </c>
      <c r="S11" s="19"/>
      <c r="T11" s="19"/>
      <c r="U11" s="19"/>
      <c r="X11" s="19"/>
    </row>
    <row r="12" spans="1:24" ht="12.75">
      <c r="A12" s="55">
        <v>7</v>
      </c>
      <c r="B12" s="58" t="s">
        <v>13</v>
      </c>
      <c r="C12" s="58">
        <v>85</v>
      </c>
      <c r="D12" s="58">
        <v>174</v>
      </c>
      <c r="E12" s="58">
        <v>7</v>
      </c>
      <c r="F12" s="194">
        <f t="shared" si="1"/>
        <v>266</v>
      </c>
      <c r="G12" s="58">
        <v>189</v>
      </c>
      <c r="H12" s="58">
        <v>220</v>
      </c>
      <c r="I12" s="58">
        <v>52</v>
      </c>
      <c r="J12" s="194">
        <f t="shared" si="2"/>
        <v>461</v>
      </c>
      <c r="K12" s="58">
        <v>40</v>
      </c>
      <c r="L12" s="58">
        <v>55</v>
      </c>
      <c r="M12" s="58">
        <v>23</v>
      </c>
      <c r="N12" s="194">
        <f t="shared" si="3"/>
        <v>118</v>
      </c>
      <c r="O12" s="58">
        <v>50</v>
      </c>
      <c r="P12" s="58">
        <v>70</v>
      </c>
      <c r="Q12" s="58">
        <v>24</v>
      </c>
      <c r="R12" s="194">
        <f t="shared" si="0"/>
        <v>144</v>
      </c>
      <c r="S12" s="19"/>
      <c r="T12" s="19"/>
      <c r="U12" s="19"/>
      <c r="X12" s="19"/>
    </row>
    <row r="13" spans="1:24" s="258" customFormat="1" ht="12.75">
      <c r="A13" s="55">
        <v>8</v>
      </c>
      <c r="B13" s="58" t="s">
        <v>164</v>
      </c>
      <c r="C13" s="58">
        <v>0</v>
      </c>
      <c r="D13" s="58">
        <v>0</v>
      </c>
      <c r="E13" s="58">
        <v>0</v>
      </c>
      <c r="F13" s="194">
        <f t="shared" si="1"/>
        <v>0</v>
      </c>
      <c r="G13" s="58">
        <v>3</v>
      </c>
      <c r="H13" s="58">
        <v>5</v>
      </c>
      <c r="I13" s="58">
        <v>13</v>
      </c>
      <c r="J13" s="194">
        <f t="shared" si="2"/>
        <v>21</v>
      </c>
      <c r="K13" s="58">
        <v>0</v>
      </c>
      <c r="L13" s="58">
        <v>0</v>
      </c>
      <c r="M13" s="58">
        <v>2</v>
      </c>
      <c r="N13" s="194">
        <f t="shared" si="3"/>
        <v>2</v>
      </c>
      <c r="O13" s="58">
        <v>0</v>
      </c>
      <c r="P13" s="58">
        <v>0</v>
      </c>
      <c r="Q13" s="58">
        <v>0</v>
      </c>
      <c r="R13" s="194">
        <f t="shared" si="0"/>
        <v>0</v>
      </c>
      <c r="S13" s="685">
        <v>0</v>
      </c>
      <c r="T13" s="685"/>
      <c r="U13" s="685"/>
      <c r="V13" s="685"/>
      <c r="X13" s="685"/>
    </row>
    <row r="14" spans="1:24" ht="12.75">
      <c r="A14" s="55">
        <v>9</v>
      </c>
      <c r="B14" s="58" t="s">
        <v>14</v>
      </c>
      <c r="C14" s="58">
        <v>40</v>
      </c>
      <c r="D14" s="58">
        <v>20</v>
      </c>
      <c r="E14" s="58">
        <v>0</v>
      </c>
      <c r="F14" s="194">
        <f t="shared" si="1"/>
        <v>60</v>
      </c>
      <c r="G14" s="58">
        <v>12</v>
      </c>
      <c r="H14" s="58">
        <v>48</v>
      </c>
      <c r="I14" s="58">
        <v>36</v>
      </c>
      <c r="J14" s="194">
        <f t="shared" si="2"/>
        <v>96</v>
      </c>
      <c r="K14" s="58">
        <v>1</v>
      </c>
      <c r="L14" s="58">
        <v>3</v>
      </c>
      <c r="M14" s="58">
        <v>4</v>
      </c>
      <c r="N14" s="194">
        <f t="shared" si="3"/>
        <v>8</v>
      </c>
      <c r="O14" s="58">
        <v>4</v>
      </c>
      <c r="P14" s="58">
        <v>7</v>
      </c>
      <c r="Q14" s="58">
        <v>9</v>
      </c>
      <c r="R14" s="194">
        <f t="shared" si="0"/>
        <v>20</v>
      </c>
      <c r="S14" s="19">
        <v>0</v>
      </c>
      <c r="T14" s="19"/>
      <c r="U14" s="19"/>
      <c r="X14" s="19"/>
    </row>
    <row r="15" spans="1:24" ht="12.75">
      <c r="A15" s="55">
        <v>10</v>
      </c>
      <c r="B15" s="58" t="s">
        <v>15</v>
      </c>
      <c r="C15" s="58">
        <v>0</v>
      </c>
      <c r="D15" s="58">
        <v>0</v>
      </c>
      <c r="E15" s="58">
        <v>0</v>
      </c>
      <c r="F15" s="194">
        <f t="shared" si="1"/>
        <v>0</v>
      </c>
      <c r="G15" s="58">
        <v>4</v>
      </c>
      <c r="H15" s="58">
        <v>0</v>
      </c>
      <c r="I15" s="58">
        <v>3</v>
      </c>
      <c r="J15" s="194">
        <f t="shared" si="2"/>
        <v>7</v>
      </c>
      <c r="K15" s="58">
        <v>0</v>
      </c>
      <c r="L15" s="58">
        <v>1</v>
      </c>
      <c r="M15" s="58">
        <v>0</v>
      </c>
      <c r="N15" s="194">
        <f t="shared" si="3"/>
        <v>1</v>
      </c>
      <c r="O15" s="58">
        <v>1</v>
      </c>
      <c r="P15" s="58">
        <v>0</v>
      </c>
      <c r="Q15" s="58">
        <v>0</v>
      </c>
      <c r="R15" s="194">
        <f t="shared" si="0"/>
        <v>1</v>
      </c>
      <c r="S15" s="19"/>
      <c r="T15" s="19"/>
      <c r="U15" s="19"/>
      <c r="X15" s="19"/>
    </row>
    <row r="16" spans="1:24" ht="12.75">
      <c r="A16" s="55">
        <v>11</v>
      </c>
      <c r="B16" s="58" t="s">
        <v>16</v>
      </c>
      <c r="C16" s="58">
        <v>0</v>
      </c>
      <c r="D16" s="58">
        <v>0</v>
      </c>
      <c r="E16" s="58">
        <v>0</v>
      </c>
      <c r="F16" s="194">
        <f t="shared" si="1"/>
        <v>0</v>
      </c>
      <c r="G16" s="58">
        <v>9</v>
      </c>
      <c r="H16" s="58">
        <v>5</v>
      </c>
      <c r="I16" s="58">
        <v>2</v>
      </c>
      <c r="J16" s="194">
        <f t="shared" si="2"/>
        <v>16</v>
      </c>
      <c r="K16" s="58">
        <v>2</v>
      </c>
      <c r="L16" s="58">
        <v>3</v>
      </c>
      <c r="M16" s="58">
        <v>0</v>
      </c>
      <c r="N16" s="194">
        <f t="shared" si="3"/>
        <v>5</v>
      </c>
      <c r="O16" s="58">
        <v>0</v>
      </c>
      <c r="P16" s="58">
        <v>0</v>
      </c>
      <c r="Q16" s="58">
        <v>0</v>
      </c>
      <c r="R16" s="194">
        <f t="shared" si="0"/>
        <v>0</v>
      </c>
      <c r="S16" s="19">
        <v>0</v>
      </c>
      <c r="T16" s="19"/>
      <c r="U16" s="19"/>
      <c r="X16" s="19"/>
    </row>
    <row r="17" spans="1:24" ht="12.75">
      <c r="A17" s="55">
        <v>12</v>
      </c>
      <c r="B17" s="58" t="s">
        <v>17</v>
      </c>
      <c r="C17" s="58">
        <v>0</v>
      </c>
      <c r="D17" s="58">
        <v>0</v>
      </c>
      <c r="E17" s="58">
        <v>0</v>
      </c>
      <c r="F17" s="194">
        <f t="shared" si="1"/>
        <v>0</v>
      </c>
      <c r="G17" s="58">
        <v>50</v>
      </c>
      <c r="H17" s="58">
        <v>96</v>
      </c>
      <c r="I17" s="58">
        <v>4</v>
      </c>
      <c r="J17" s="194">
        <f t="shared" si="2"/>
        <v>150</v>
      </c>
      <c r="K17" s="58">
        <v>5</v>
      </c>
      <c r="L17" s="58">
        <v>12</v>
      </c>
      <c r="M17" s="58">
        <v>0</v>
      </c>
      <c r="N17" s="194">
        <f t="shared" si="3"/>
        <v>17</v>
      </c>
      <c r="O17" s="58">
        <v>16</v>
      </c>
      <c r="P17" s="58">
        <v>18</v>
      </c>
      <c r="Q17" s="58">
        <v>0</v>
      </c>
      <c r="R17" s="194">
        <f t="shared" si="0"/>
        <v>34</v>
      </c>
      <c r="S17" s="19"/>
      <c r="T17" s="19"/>
      <c r="U17" s="19"/>
      <c r="X17" s="19"/>
    </row>
    <row r="18" spans="1:24" ht="12.75">
      <c r="A18" s="55">
        <v>13</v>
      </c>
      <c r="B18" s="58" t="s">
        <v>166</v>
      </c>
      <c r="C18" s="58">
        <v>2</v>
      </c>
      <c r="D18" s="58">
        <v>0</v>
      </c>
      <c r="E18" s="58">
        <v>0</v>
      </c>
      <c r="F18" s="194">
        <f t="shared" si="1"/>
        <v>2</v>
      </c>
      <c r="G18" s="58">
        <v>17</v>
      </c>
      <c r="H18" s="58">
        <v>3</v>
      </c>
      <c r="I18" s="58">
        <v>0</v>
      </c>
      <c r="J18" s="194">
        <f t="shared" si="2"/>
        <v>20</v>
      </c>
      <c r="K18" s="58">
        <v>2</v>
      </c>
      <c r="L18" s="58">
        <v>0</v>
      </c>
      <c r="M18" s="58">
        <v>0</v>
      </c>
      <c r="N18" s="194">
        <f t="shared" si="3"/>
        <v>2</v>
      </c>
      <c r="O18" s="58">
        <v>1</v>
      </c>
      <c r="P18" s="58">
        <v>10</v>
      </c>
      <c r="Q18" s="58">
        <v>0</v>
      </c>
      <c r="R18" s="194">
        <f t="shared" si="0"/>
        <v>11</v>
      </c>
      <c r="S18" s="19"/>
      <c r="T18" s="19"/>
      <c r="U18" s="19"/>
      <c r="X18" s="19"/>
    </row>
    <row r="19" spans="1:24" ht="12.75">
      <c r="A19" s="55">
        <v>14</v>
      </c>
      <c r="B19" s="58" t="s">
        <v>78</v>
      </c>
      <c r="C19" s="58">
        <v>17</v>
      </c>
      <c r="D19" s="58">
        <v>81</v>
      </c>
      <c r="E19" s="58">
        <v>13</v>
      </c>
      <c r="F19" s="194">
        <f t="shared" si="1"/>
        <v>111</v>
      </c>
      <c r="G19" s="58">
        <v>58</v>
      </c>
      <c r="H19" s="58">
        <v>123</v>
      </c>
      <c r="I19" s="58">
        <v>46</v>
      </c>
      <c r="J19" s="194">
        <f t="shared" si="2"/>
        <v>227</v>
      </c>
      <c r="K19" s="58">
        <v>3</v>
      </c>
      <c r="L19" s="58">
        <v>13</v>
      </c>
      <c r="M19" s="58">
        <v>3</v>
      </c>
      <c r="N19" s="194">
        <f t="shared" si="3"/>
        <v>19</v>
      </c>
      <c r="O19" s="58">
        <v>5</v>
      </c>
      <c r="P19" s="58">
        <v>2</v>
      </c>
      <c r="Q19" s="58">
        <v>1</v>
      </c>
      <c r="R19" s="194">
        <f t="shared" si="0"/>
        <v>8</v>
      </c>
      <c r="S19" s="19"/>
      <c r="T19" s="19"/>
      <c r="U19" s="19"/>
      <c r="X19" s="19"/>
    </row>
    <row r="20" spans="1:24" ht="12.75">
      <c r="A20" s="55">
        <v>15</v>
      </c>
      <c r="B20" s="58" t="s">
        <v>106</v>
      </c>
      <c r="C20" s="58">
        <v>0</v>
      </c>
      <c r="D20" s="58">
        <v>0</v>
      </c>
      <c r="E20" s="58">
        <v>0</v>
      </c>
      <c r="F20" s="194">
        <f t="shared" si="1"/>
        <v>0</v>
      </c>
      <c r="G20" s="58">
        <v>26</v>
      </c>
      <c r="H20" s="58">
        <v>28</v>
      </c>
      <c r="I20" s="58">
        <v>23</v>
      </c>
      <c r="J20" s="194">
        <f t="shared" si="2"/>
        <v>77</v>
      </c>
      <c r="K20" s="58">
        <v>0</v>
      </c>
      <c r="L20" s="58">
        <v>0</v>
      </c>
      <c r="M20" s="58">
        <v>0</v>
      </c>
      <c r="N20" s="194">
        <f t="shared" si="3"/>
        <v>0</v>
      </c>
      <c r="O20" s="58">
        <v>0</v>
      </c>
      <c r="P20" s="58">
        <v>0</v>
      </c>
      <c r="Q20" s="58">
        <v>0</v>
      </c>
      <c r="R20" s="194">
        <f t="shared" si="0"/>
        <v>0</v>
      </c>
      <c r="S20" s="19">
        <v>0</v>
      </c>
      <c r="T20" s="19"/>
      <c r="U20" s="19"/>
      <c r="X20" s="19"/>
    </row>
    <row r="21" spans="1:24" s="258" customFormat="1" ht="12.75">
      <c r="A21" s="55">
        <v>16</v>
      </c>
      <c r="B21" s="58" t="s">
        <v>20</v>
      </c>
      <c r="C21" s="58">
        <v>36</v>
      </c>
      <c r="D21" s="58">
        <v>35</v>
      </c>
      <c r="E21" s="58">
        <v>2</v>
      </c>
      <c r="F21" s="194">
        <f t="shared" si="1"/>
        <v>73</v>
      </c>
      <c r="G21" s="58">
        <v>38</v>
      </c>
      <c r="H21" s="58">
        <v>59</v>
      </c>
      <c r="I21" s="58">
        <v>8</v>
      </c>
      <c r="J21" s="194">
        <f t="shared" si="2"/>
        <v>105</v>
      </c>
      <c r="K21" s="58">
        <v>16</v>
      </c>
      <c r="L21" s="58">
        <v>25</v>
      </c>
      <c r="M21" s="58">
        <v>3</v>
      </c>
      <c r="N21" s="194">
        <f t="shared" si="3"/>
        <v>44</v>
      </c>
      <c r="O21" s="58">
        <v>58</v>
      </c>
      <c r="P21" s="58">
        <v>74</v>
      </c>
      <c r="Q21" s="58">
        <v>10</v>
      </c>
      <c r="R21" s="194">
        <f t="shared" si="0"/>
        <v>142</v>
      </c>
      <c r="S21" s="685">
        <v>0</v>
      </c>
      <c r="T21" s="685"/>
      <c r="U21" s="685"/>
      <c r="V21" s="685"/>
      <c r="X21" s="685"/>
    </row>
    <row r="22" spans="1:24" ht="12.75">
      <c r="A22" s="55">
        <v>17</v>
      </c>
      <c r="B22" s="58" t="s">
        <v>21</v>
      </c>
      <c r="C22" s="58">
        <v>27</v>
      </c>
      <c r="D22" s="58">
        <v>60</v>
      </c>
      <c r="E22" s="58">
        <v>7</v>
      </c>
      <c r="F22" s="194">
        <f t="shared" si="1"/>
        <v>94</v>
      </c>
      <c r="G22" s="58">
        <v>60</v>
      </c>
      <c r="H22" s="58">
        <v>129</v>
      </c>
      <c r="I22" s="58">
        <v>164</v>
      </c>
      <c r="J22" s="194">
        <f t="shared" si="2"/>
        <v>353</v>
      </c>
      <c r="K22" s="58">
        <v>14</v>
      </c>
      <c r="L22" s="58">
        <v>27</v>
      </c>
      <c r="M22" s="58">
        <v>26</v>
      </c>
      <c r="N22" s="194">
        <f t="shared" si="3"/>
        <v>67</v>
      </c>
      <c r="O22" s="58">
        <v>4</v>
      </c>
      <c r="P22" s="58">
        <v>15</v>
      </c>
      <c r="Q22" s="58">
        <v>16</v>
      </c>
      <c r="R22" s="194">
        <f t="shared" si="0"/>
        <v>35</v>
      </c>
      <c r="S22" s="19">
        <v>0</v>
      </c>
      <c r="T22" s="19"/>
      <c r="U22" s="19"/>
      <c r="X22" s="19"/>
    </row>
    <row r="23" spans="1:24" ht="12.75">
      <c r="A23" s="55">
        <v>18</v>
      </c>
      <c r="B23" s="58" t="s">
        <v>19</v>
      </c>
      <c r="C23" s="58">
        <v>0</v>
      </c>
      <c r="D23" s="58">
        <v>4</v>
      </c>
      <c r="E23" s="58">
        <v>0</v>
      </c>
      <c r="F23" s="194">
        <f t="shared" si="1"/>
        <v>4</v>
      </c>
      <c r="G23" s="58">
        <v>0</v>
      </c>
      <c r="H23" s="58">
        <v>0</v>
      </c>
      <c r="I23" s="58">
        <v>0</v>
      </c>
      <c r="J23" s="194">
        <f t="shared" si="2"/>
        <v>0</v>
      </c>
      <c r="K23" s="58">
        <v>0</v>
      </c>
      <c r="L23" s="58">
        <v>0</v>
      </c>
      <c r="M23" s="58">
        <v>0</v>
      </c>
      <c r="N23" s="194">
        <f t="shared" si="3"/>
        <v>0</v>
      </c>
      <c r="O23" s="58">
        <v>0</v>
      </c>
      <c r="P23" s="58">
        <v>0</v>
      </c>
      <c r="Q23" s="58">
        <v>0</v>
      </c>
      <c r="R23" s="194">
        <f t="shared" si="0"/>
        <v>0</v>
      </c>
      <c r="S23" s="19"/>
      <c r="T23" s="19"/>
      <c r="U23" s="19"/>
      <c r="X23" s="19"/>
    </row>
    <row r="24" spans="1:24" ht="12.75">
      <c r="A24" s="55">
        <v>19</v>
      </c>
      <c r="B24" s="58" t="s">
        <v>126</v>
      </c>
      <c r="C24" s="58">
        <v>0</v>
      </c>
      <c r="D24" s="58">
        <v>0</v>
      </c>
      <c r="E24" s="58">
        <v>0</v>
      </c>
      <c r="F24" s="194">
        <f t="shared" si="1"/>
        <v>0</v>
      </c>
      <c r="G24" s="58">
        <v>0</v>
      </c>
      <c r="H24" s="58">
        <v>0</v>
      </c>
      <c r="I24" s="58">
        <v>0</v>
      </c>
      <c r="J24" s="194">
        <f t="shared" si="2"/>
        <v>0</v>
      </c>
      <c r="K24" s="58">
        <v>0</v>
      </c>
      <c r="L24" s="58">
        <v>0</v>
      </c>
      <c r="M24" s="58">
        <v>0</v>
      </c>
      <c r="N24" s="194">
        <f t="shared" si="3"/>
        <v>0</v>
      </c>
      <c r="O24" s="58">
        <v>0</v>
      </c>
      <c r="P24" s="58">
        <v>0</v>
      </c>
      <c r="Q24" s="58">
        <v>0</v>
      </c>
      <c r="R24" s="194">
        <f t="shared" si="0"/>
        <v>0</v>
      </c>
      <c r="S24" s="19">
        <v>0</v>
      </c>
      <c r="T24" s="19"/>
      <c r="U24" s="19"/>
      <c r="X24" s="19"/>
    </row>
    <row r="25" spans="1:24" s="236" customFormat="1" ht="14.25">
      <c r="A25" s="207"/>
      <c r="B25" s="168" t="s">
        <v>226</v>
      </c>
      <c r="C25" s="168">
        <f aca="true" t="shared" si="4" ref="C25:Q25">SUM(C6:C24)</f>
        <v>562</v>
      </c>
      <c r="D25" s="168">
        <f t="shared" si="4"/>
        <v>548</v>
      </c>
      <c r="E25" s="168">
        <f t="shared" si="4"/>
        <v>48</v>
      </c>
      <c r="F25" s="201">
        <f t="shared" si="1"/>
        <v>1158</v>
      </c>
      <c r="G25" s="168">
        <f t="shared" si="4"/>
        <v>1021</v>
      </c>
      <c r="H25" s="168">
        <f t="shared" si="4"/>
        <v>1279</v>
      </c>
      <c r="I25" s="168">
        <f t="shared" si="4"/>
        <v>470</v>
      </c>
      <c r="J25" s="201">
        <f t="shared" si="2"/>
        <v>2770</v>
      </c>
      <c r="K25" s="168">
        <f t="shared" si="4"/>
        <v>157</v>
      </c>
      <c r="L25" s="168">
        <f t="shared" si="4"/>
        <v>227</v>
      </c>
      <c r="M25" s="168">
        <f t="shared" si="4"/>
        <v>92</v>
      </c>
      <c r="N25" s="201">
        <f t="shared" si="3"/>
        <v>476</v>
      </c>
      <c r="O25" s="168">
        <f t="shared" si="4"/>
        <v>267</v>
      </c>
      <c r="P25" s="168">
        <f t="shared" si="4"/>
        <v>374</v>
      </c>
      <c r="Q25" s="168">
        <f t="shared" si="4"/>
        <v>112</v>
      </c>
      <c r="R25" s="201">
        <f>O25+P25+Q25</f>
        <v>753</v>
      </c>
      <c r="S25" s="213"/>
      <c r="T25" s="213"/>
      <c r="U25" s="213"/>
      <c r="V25" s="213"/>
      <c r="X25" s="213"/>
    </row>
    <row r="26" spans="1:24" ht="12.75">
      <c r="A26" s="55">
        <v>20</v>
      </c>
      <c r="B26" s="58" t="s">
        <v>23</v>
      </c>
      <c r="C26" s="58">
        <v>0</v>
      </c>
      <c r="D26" s="58">
        <v>0</v>
      </c>
      <c r="E26" s="58">
        <v>0</v>
      </c>
      <c r="F26" s="194">
        <f t="shared" si="1"/>
        <v>0</v>
      </c>
      <c r="G26" s="58">
        <v>0</v>
      </c>
      <c r="H26" s="58">
        <v>0</v>
      </c>
      <c r="I26" s="58">
        <v>1</v>
      </c>
      <c r="J26" s="194">
        <f t="shared" si="2"/>
        <v>1</v>
      </c>
      <c r="K26" s="58">
        <v>0</v>
      </c>
      <c r="L26" s="58">
        <v>0</v>
      </c>
      <c r="M26" s="58">
        <v>0</v>
      </c>
      <c r="N26" s="194">
        <f t="shared" si="3"/>
        <v>0</v>
      </c>
      <c r="O26" s="58">
        <v>0</v>
      </c>
      <c r="P26" s="58">
        <v>0</v>
      </c>
      <c r="Q26" s="58">
        <v>0</v>
      </c>
      <c r="R26" s="194">
        <f t="shared" si="0"/>
        <v>0</v>
      </c>
      <c r="S26" s="19"/>
      <c r="T26" s="19"/>
      <c r="U26" s="19"/>
      <c r="X26" s="19"/>
    </row>
    <row r="27" spans="1:24" ht="12.75">
      <c r="A27" s="55">
        <v>21</v>
      </c>
      <c r="B27" s="58" t="s">
        <v>274</v>
      </c>
      <c r="C27" s="58">
        <v>0</v>
      </c>
      <c r="D27" s="58">
        <v>0</v>
      </c>
      <c r="E27" s="58">
        <v>0</v>
      </c>
      <c r="F27" s="194">
        <f t="shared" si="1"/>
        <v>0</v>
      </c>
      <c r="G27" s="58">
        <v>0</v>
      </c>
      <c r="H27" s="58">
        <v>0</v>
      </c>
      <c r="I27" s="58">
        <v>0</v>
      </c>
      <c r="J27" s="194">
        <f t="shared" si="2"/>
        <v>0</v>
      </c>
      <c r="K27" s="58">
        <v>0</v>
      </c>
      <c r="L27" s="58">
        <v>0</v>
      </c>
      <c r="M27" s="58">
        <v>0</v>
      </c>
      <c r="N27" s="194">
        <f t="shared" si="3"/>
        <v>0</v>
      </c>
      <c r="O27" s="58">
        <v>0</v>
      </c>
      <c r="P27" s="58">
        <v>0</v>
      </c>
      <c r="Q27" s="58">
        <v>0</v>
      </c>
      <c r="R27" s="194">
        <f t="shared" si="0"/>
        <v>0</v>
      </c>
      <c r="S27" s="19"/>
      <c r="T27" s="19"/>
      <c r="U27" s="19"/>
      <c r="X27" s="19"/>
    </row>
    <row r="28" spans="1:24" ht="12.75">
      <c r="A28" s="55">
        <v>22</v>
      </c>
      <c r="B28" s="58" t="s">
        <v>171</v>
      </c>
      <c r="C28" s="58">
        <v>0</v>
      </c>
      <c r="D28" s="58">
        <v>0</v>
      </c>
      <c r="E28" s="58">
        <v>0</v>
      </c>
      <c r="F28" s="194">
        <f t="shared" si="1"/>
        <v>0</v>
      </c>
      <c r="G28" s="58">
        <v>0</v>
      </c>
      <c r="H28" s="58">
        <v>0</v>
      </c>
      <c r="I28" s="58">
        <v>0</v>
      </c>
      <c r="J28" s="194">
        <f t="shared" si="2"/>
        <v>0</v>
      </c>
      <c r="K28" s="58">
        <v>0</v>
      </c>
      <c r="L28" s="58">
        <v>0</v>
      </c>
      <c r="M28" s="58">
        <v>0</v>
      </c>
      <c r="N28" s="194">
        <f t="shared" si="3"/>
        <v>0</v>
      </c>
      <c r="O28" s="58">
        <v>0</v>
      </c>
      <c r="P28" s="58">
        <v>0</v>
      </c>
      <c r="Q28" s="58">
        <v>0</v>
      </c>
      <c r="R28" s="194">
        <f t="shared" si="0"/>
        <v>0</v>
      </c>
      <c r="S28" s="19"/>
      <c r="T28" s="19"/>
      <c r="U28" s="19"/>
      <c r="X28" s="19"/>
    </row>
    <row r="29" spans="1:24" ht="12.75">
      <c r="A29" s="55">
        <v>23</v>
      </c>
      <c r="B29" s="58" t="s">
        <v>22</v>
      </c>
      <c r="C29" s="58">
        <v>0</v>
      </c>
      <c r="D29" s="58">
        <v>0</v>
      </c>
      <c r="E29" s="58">
        <v>0</v>
      </c>
      <c r="F29" s="194">
        <f t="shared" si="1"/>
        <v>0</v>
      </c>
      <c r="G29" s="58">
        <v>7</v>
      </c>
      <c r="H29" s="58">
        <v>8</v>
      </c>
      <c r="I29" s="58">
        <v>0</v>
      </c>
      <c r="J29" s="194">
        <f t="shared" si="2"/>
        <v>15</v>
      </c>
      <c r="K29" s="58">
        <v>1</v>
      </c>
      <c r="L29" s="58">
        <v>2</v>
      </c>
      <c r="M29" s="58">
        <v>0</v>
      </c>
      <c r="N29" s="194">
        <f t="shared" si="3"/>
        <v>3</v>
      </c>
      <c r="O29" s="58">
        <v>6</v>
      </c>
      <c r="P29" s="58">
        <v>6</v>
      </c>
      <c r="Q29" s="58">
        <v>0</v>
      </c>
      <c r="R29" s="194">
        <f t="shared" si="0"/>
        <v>12</v>
      </c>
      <c r="S29" s="19"/>
      <c r="T29" s="19"/>
      <c r="U29" s="19"/>
      <c r="X29" s="19"/>
    </row>
    <row r="30" spans="1:24" ht="12.75">
      <c r="A30" s="55">
        <v>24</v>
      </c>
      <c r="B30" s="58" t="s">
        <v>143</v>
      </c>
      <c r="C30" s="58">
        <v>0</v>
      </c>
      <c r="D30" s="58">
        <v>0</v>
      </c>
      <c r="E30" s="58">
        <v>0</v>
      </c>
      <c r="F30" s="194">
        <f t="shared" si="1"/>
        <v>0</v>
      </c>
      <c r="G30" s="58">
        <v>7</v>
      </c>
      <c r="H30" s="58">
        <v>7</v>
      </c>
      <c r="I30" s="58">
        <v>1</v>
      </c>
      <c r="J30" s="194">
        <f t="shared" si="2"/>
        <v>15</v>
      </c>
      <c r="K30" s="58">
        <v>0</v>
      </c>
      <c r="L30" s="58">
        <v>1</v>
      </c>
      <c r="M30" s="58">
        <v>0</v>
      </c>
      <c r="N30" s="194">
        <f t="shared" si="3"/>
        <v>1</v>
      </c>
      <c r="O30" s="58">
        <v>1</v>
      </c>
      <c r="P30" s="58">
        <v>1</v>
      </c>
      <c r="Q30" s="58">
        <v>0</v>
      </c>
      <c r="R30" s="194">
        <f t="shared" si="0"/>
        <v>2</v>
      </c>
      <c r="S30" s="19">
        <v>164.7</v>
      </c>
      <c r="T30" s="19"/>
      <c r="U30" s="20"/>
      <c r="V30" s="545"/>
      <c r="W30" s="108"/>
      <c r="X30" s="20"/>
    </row>
    <row r="31" spans="1:24" ht="12.75">
      <c r="A31" s="55">
        <v>25</v>
      </c>
      <c r="B31" s="58" t="s">
        <v>18</v>
      </c>
      <c r="C31" s="58">
        <v>84</v>
      </c>
      <c r="D31" s="58">
        <v>85</v>
      </c>
      <c r="E31" s="58">
        <v>63</v>
      </c>
      <c r="F31" s="194">
        <f t="shared" si="1"/>
        <v>232</v>
      </c>
      <c r="G31" s="58">
        <v>322</v>
      </c>
      <c r="H31" s="58">
        <v>129</v>
      </c>
      <c r="I31" s="58">
        <v>51</v>
      </c>
      <c r="J31" s="194">
        <f t="shared" si="2"/>
        <v>502</v>
      </c>
      <c r="K31" s="58">
        <v>93</v>
      </c>
      <c r="L31" s="58">
        <v>61</v>
      </c>
      <c r="M31" s="58">
        <v>43</v>
      </c>
      <c r="N31" s="194">
        <f t="shared" si="3"/>
        <v>197</v>
      </c>
      <c r="O31" s="58">
        <v>141</v>
      </c>
      <c r="P31" s="58">
        <v>51</v>
      </c>
      <c r="Q31" s="58">
        <v>82</v>
      </c>
      <c r="R31" s="194">
        <f t="shared" si="0"/>
        <v>274</v>
      </c>
      <c r="S31" s="19">
        <v>0</v>
      </c>
      <c r="T31" s="19"/>
      <c r="U31" s="19"/>
      <c r="X31" s="19"/>
    </row>
    <row r="32" spans="1:24" ht="12.75">
      <c r="A32" s="55">
        <v>26</v>
      </c>
      <c r="B32" s="58" t="s">
        <v>105</v>
      </c>
      <c r="C32" s="58">
        <v>33</v>
      </c>
      <c r="D32" s="58">
        <v>64</v>
      </c>
      <c r="E32" s="58">
        <v>10</v>
      </c>
      <c r="F32" s="194">
        <f t="shared" si="1"/>
        <v>107</v>
      </c>
      <c r="G32" s="58">
        <v>66</v>
      </c>
      <c r="H32" s="58">
        <v>77</v>
      </c>
      <c r="I32" s="58">
        <v>16</v>
      </c>
      <c r="J32" s="194">
        <f t="shared" si="2"/>
        <v>159</v>
      </c>
      <c r="K32" s="58">
        <v>25</v>
      </c>
      <c r="L32" s="58">
        <v>43</v>
      </c>
      <c r="M32" s="58">
        <v>5</v>
      </c>
      <c r="N32" s="194">
        <f t="shared" si="3"/>
        <v>73</v>
      </c>
      <c r="O32" s="58">
        <v>35</v>
      </c>
      <c r="P32" s="58">
        <v>26</v>
      </c>
      <c r="Q32" s="58">
        <v>6</v>
      </c>
      <c r="R32" s="194">
        <f t="shared" si="0"/>
        <v>67</v>
      </c>
      <c r="S32" s="19">
        <v>0</v>
      </c>
      <c r="T32" s="19"/>
      <c r="U32" s="19"/>
      <c r="X32" s="19"/>
    </row>
    <row r="33" spans="1:24" s="236" customFormat="1" ht="14.25">
      <c r="A33" s="207"/>
      <c r="B33" s="168" t="s">
        <v>228</v>
      </c>
      <c r="C33" s="168">
        <f aca="true" t="shared" si="5" ref="C33:Q33">SUM(C26:C32)</f>
        <v>117</v>
      </c>
      <c r="D33" s="168">
        <f t="shared" si="5"/>
        <v>149</v>
      </c>
      <c r="E33" s="168">
        <f t="shared" si="5"/>
        <v>73</v>
      </c>
      <c r="F33" s="201">
        <f t="shared" si="1"/>
        <v>339</v>
      </c>
      <c r="G33" s="168">
        <f t="shared" si="5"/>
        <v>402</v>
      </c>
      <c r="H33" s="168">
        <f t="shared" si="5"/>
        <v>221</v>
      </c>
      <c r="I33" s="168">
        <f t="shared" si="5"/>
        <v>69</v>
      </c>
      <c r="J33" s="201">
        <f t="shared" si="2"/>
        <v>692</v>
      </c>
      <c r="K33" s="168">
        <f t="shared" si="5"/>
        <v>119</v>
      </c>
      <c r="L33" s="168">
        <f t="shared" si="5"/>
        <v>107</v>
      </c>
      <c r="M33" s="168">
        <f t="shared" si="5"/>
        <v>48</v>
      </c>
      <c r="N33" s="201">
        <f t="shared" si="3"/>
        <v>274</v>
      </c>
      <c r="O33" s="168">
        <f t="shared" si="5"/>
        <v>183</v>
      </c>
      <c r="P33" s="168">
        <f t="shared" si="5"/>
        <v>84</v>
      </c>
      <c r="Q33" s="168">
        <f t="shared" si="5"/>
        <v>88</v>
      </c>
      <c r="R33" s="201">
        <f>O33+P33+Q33</f>
        <v>355</v>
      </c>
      <c r="S33" s="213"/>
      <c r="T33" s="213"/>
      <c r="U33" s="213"/>
      <c r="V33" s="213"/>
      <c r="X33" s="213"/>
    </row>
    <row r="34" spans="1:24" ht="12.75">
      <c r="A34" s="55">
        <v>27</v>
      </c>
      <c r="B34" s="58" t="s">
        <v>165</v>
      </c>
      <c r="C34" s="58">
        <v>0</v>
      </c>
      <c r="D34" s="58">
        <v>0</v>
      </c>
      <c r="E34" s="58">
        <v>0</v>
      </c>
      <c r="F34" s="194">
        <f t="shared" si="1"/>
        <v>0</v>
      </c>
      <c r="G34" s="58">
        <v>2</v>
      </c>
      <c r="H34" s="58">
        <v>2</v>
      </c>
      <c r="I34" s="58">
        <v>4</v>
      </c>
      <c r="J34" s="194">
        <f t="shared" si="2"/>
        <v>8</v>
      </c>
      <c r="K34" s="58">
        <v>0</v>
      </c>
      <c r="L34" s="58">
        <v>0</v>
      </c>
      <c r="M34" s="58">
        <v>0</v>
      </c>
      <c r="N34" s="194">
        <f t="shared" si="3"/>
        <v>0</v>
      </c>
      <c r="O34" s="58">
        <v>0</v>
      </c>
      <c r="P34" s="58">
        <v>0</v>
      </c>
      <c r="Q34" s="58">
        <v>0</v>
      </c>
      <c r="R34" s="194">
        <f t="shared" si="0"/>
        <v>0</v>
      </c>
      <c r="S34" s="19">
        <v>0</v>
      </c>
      <c r="T34" s="19"/>
      <c r="U34" s="19"/>
      <c r="X34" s="19"/>
    </row>
    <row r="35" spans="1:24" ht="12.75">
      <c r="A35" s="55">
        <v>28</v>
      </c>
      <c r="B35" s="58" t="s">
        <v>372</v>
      </c>
      <c r="C35" s="58">
        <v>0</v>
      </c>
      <c r="D35" s="58">
        <v>0</v>
      </c>
      <c r="E35" s="58">
        <v>0</v>
      </c>
      <c r="F35" s="194">
        <f t="shared" si="1"/>
        <v>0</v>
      </c>
      <c r="G35" s="58">
        <v>0</v>
      </c>
      <c r="H35" s="58">
        <v>0</v>
      </c>
      <c r="I35" s="58">
        <v>0</v>
      </c>
      <c r="J35" s="194">
        <f t="shared" si="2"/>
        <v>0</v>
      </c>
      <c r="K35" s="58">
        <v>0</v>
      </c>
      <c r="L35" s="58">
        <v>0</v>
      </c>
      <c r="M35" s="58">
        <v>0</v>
      </c>
      <c r="N35" s="194">
        <f t="shared" si="3"/>
        <v>0</v>
      </c>
      <c r="O35" s="58">
        <v>0</v>
      </c>
      <c r="P35" s="58">
        <v>0</v>
      </c>
      <c r="Q35" s="58">
        <v>0</v>
      </c>
      <c r="R35" s="194">
        <f t="shared" si="0"/>
        <v>0</v>
      </c>
      <c r="S35" s="19">
        <v>0</v>
      </c>
      <c r="T35" s="19"/>
      <c r="U35" s="19"/>
      <c r="X35" s="19"/>
    </row>
    <row r="36" spans="1:24" ht="12.75">
      <c r="A36" s="55">
        <v>29</v>
      </c>
      <c r="B36" s="58" t="s">
        <v>220</v>
      </c>
      <c r="C36" s="58">
        <v>0</v>
      </c>
      <c r="D36" s="58">
        <v>0</v>
      </c>
      <c r="E36" s="58">
        <v>0</v>
      </c>
      <c r="F36" s="194">
        <f t="shared" si="1"/>
        <v>0</v>
      </c>
      <c r="G36" s="58">
        <v>0</v>
      </c>
      <c r="H36" s="58">
        <v>0</v>
      </c>
      <c r="I36" s="58">
        <v>0</v>
      </c>
      <c r="J36" s="194">
        <f t="shared" si="2"/>
        <v>0</v>
      </c>
      <c r="K36" s="58">
        <v>0</v>
      </c>
      <c r="L36" s="58">
        <v>0</v>
      </c>
      <c r="M36" s="58">
        <v>0</v>
      </c>
      <c r="N36" s="194">
        <f t="shared" si="3"/>
        <v>0</v>
      </c>
      <c r="O36" s="58">
        <v>0</v>
      </c>
      <c r="P36" s="58">
        <v>0</v>
      </c>
      <c r="Q36" s="58">
        <v>0</v>
      </c>
      <c r="R36" s="194">
        <f t="shared" si="0"/>
        <v>0</v>
      </c>
      <c r="S36" s="19"/>
      <c r="T36" s="19"/>
      <c r="U36" s="19"/>
      <c r="X36" s="19"/>
    </row>
    <row r="37" spans="1:24" ht="12.75">
      <c r="A37" s="55">
        <v>30</v>
      </c>
      <c r="B37" s="58" t="s">
        <v>239</v>
      </c>
      <c r="C37" s="58">
        <v>0</v>
      </c>
      <c r="D37" s="58">
        <v>0</v>
      </c>
      <c r="E37" s="58">
        <v>0</v>
      </c>
      <c r="F37" s="194">
        <f t="shared" si="1"/>
        <v>0</v>
      </c>
      <c r="G37" s="58">
        <v>2</v>
      </c>
      <c r="H37" s="58">
        <v>21</v>
      </c>
      <c r="I37" s="58">
        <v>5</v>
      </c>
      <c r="J37" s="194">
        <f t="shared" si="2"/>
        <v>28</v>
      </c>
      <c r="K37" s="58">
        <v>0</v>
      </c>
      <c r="L37" s="58">
        <v>0</v>
      </c>
      <c r="M37" s="58">
        <v>0</v>
      </c>
      <c r="N37" s="194">
        <f t="shared" si="3"/>
        <v>0</v>
      </c>
      <c r="O37" s="58">
        <v>1</v>
      </c>
      <c r="P37" s="58">
        <v>9</v>
      </c>
      <c r="Q37" s="58">
        <v>2</v>
      </c>
      <c r="R37" s="194">
        <f t="shared" si="0"/>
        <v>12</v>
      </c>
      <c r="S37" s="19"/>
      <c r="T37" s="19"/>
      <c r="U37" s="19"/>
      <c r="X37" s="19"/>
    </row>
    <row r="38" spans="1:24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194">
        <f t="shared" si="1"/>
        <v>0</v>
      </c>
      <c r="G38" s="58">
        <v>0</v>
      </c>
      <c r="H38" s="58">
        <v>0</v>
      </c>
      <c r="I38" s="58">
        <v>0</v>
      </c>
      <c r="J38" s="194">
        <f t="shared" si="2"/>
        <v>0</v>
      </c>
      <c r="K38" s="58">
        <v>0</v>
      </c>
      <c r="L38" s="58">
        <v>0</v>
      </c>
      <c r="M38" s="58">
        <v>0</v>
      </c>
      <c r="N38" s="194">
        <f t="shared" si="3"/>
        <v>0</v>
      </c>
      <c r="O38" s="58">
        <v>0</v>
      </c>
      <c r="P38" s="58">
        <v>0</v>
      </c>
      <c r="Q38" s="58">
        <v>0</v>
      </c>
      <c r="R38" s="194">
        <f t="shared" si="0"/>
        <v>0</v>
      </c>
      <c r="S38" s="19"/>
      <c r="T38" s="19"/>
      <c r="U38" s="19"/>
      <c r="X38" s="19"/>
    </row>
    <row r="39" spans="1:24" ht="12.75">
      <c r="A39" s="55">
        <v>32</v>
      </c>
      <c r="B39" s="58" t="s">
        <v>222</v>
      </c>
      <c r="C39" s="58">
        <v>0</v>
      </c>
      <c r="D39" s="58">
        <v>0</v>
      </c>
      <c r="E39" s="58">
        <v>0</v>
      </c>
      <c r="F39" s="194">
        <f t="shared" si="1"/>
        <v>0</v>
      </c>
      <c r="G39" s="58">
        <v>0</v>
      </c>
      <c r="H39" s="58">
        <v>0</v>
      </c>
      <c r="I39" s="58">
        <v>0</v>
      </c>
      <c r="J39" s="194">
        <f t="shared" si="2"/>
        <v>0</v>
      </c>
      <c r="K39" s="58">
        <v>0</v>
      </c>
      <c r="L39" s="58">
        <v>0</v>
      </c>
      <c r="M39" s="58">
        <v>0</v>
      </c>
      <c r="N39" s="194">
        <f t="shared" si="3"/>
        <v>0</v>
      </c>
      <c r="O39" s="58">
        <v>0</v>
      </c>
      <c r="P39" s="58">
        <v>0</v>
      </c>
      <c r="Q39" s="58">
        <v>0</v>
      </c>
      <c r="R39" s="194">
        <f t="shared" si="0"/>
        <v>0</v>
      </c>
      <c r="S39" s="19">
        <v>0</v>
      </c>
      <c r="T39" s="19"/>
      <c r="U39" s="19"/>
      <c r="X39" s="19"/>
    </row>
    <row r="40" spans="1:24" ht="12.75">
      <c r="A40" s="113">
        <v>33</v>
      </c>
      <c r="B40" s="114" t="s">
        <v>455</v>
      </c>
      <c r="C40" s="58">
        <v>0</v>
      </c>
      <c r="D40" s="58">
        <v>0</v>
      </c>
      <c r="E40" s="58">
        <v>0</v>
      </c>
      <c r="F40" s="194">
        <f t="shared" si="1"/>
        <v>0</v>
      </c>
      <c r="G40" s="58">
        <v>0</v>
      </c>
      <c r="H40" s="58">
        <v>0</v>
      </c>
      <c r="I40" s="58">
        <v>0</v>
      </c>
      <c r="J40" s="194">
        <f t="shared" si="2"/>
        <v>0</v>
      </c>
      <c r="K40" s="58">
        <v>0</v>
      </c>
      <c r="L40" s="58">
        <v>0</v>
      </c>
      <c r="M40" s="58">
        <v>0</v>
      </c>
      <c r="N40" s="194">
        <f t="shared" si="3"/>
        <v>0</v>
      </c>
      <c r="O40" s="58">
        <v>0</v>
      </c>
      <c r="P40" s="58">
        <v>0</v>
      </c>
      <c r="Q40" s="58">
        <v>0</v>
      </c>
      <c r="R40" s="194">
        <f t="shared" si="0"/>
        <v>0</v>
      </c>
      <c r="S40" s="19"/>
      <c r="T40" s="19"/>
      <c r="U40" s="19"/>
      <c r="X40" s="19"/>
    </row>
    <row r="41" spans="1:24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194">
        <f t="shared" si="1"/>
        <v>0</v>
      </c>
      <c r="G41" s="58">
        <v>0</v>
      </c>
      <c r="H41" s="58">
        <v>0</v>
      </c>
      <c r="I41" s="58">
        <v>0</v>
      </c>
      <c r="J41" s="194">
        <f t="shared" si="2"/>
        <v>0</v>
      </c>
      <c r="K41" s="58">
        <v>0</v>
      </c>
      <c r="L41" s="58">
        <v>0</v>
      </c>
      <c r="M41" s="58">
        <v>0</v>
      </c>
      <c r="N41" s="194">
        <f t="shared" si="3"/>
        <v>0</v>
      </c>
      <c r="O41" s="58">
        <v>0</v>
      </c>
      <c r="P41" s="58">
        <v>0</v>
      </c>
      <c r="Q41" s="58">
        <v>0</v>
      </c>
      <c r="R41" s="194">
        <f t="shared" si="0"/>
        <v>0</v>
      </c>
      <c r="S41" s="19"/>
      <c r="T41" s="19"/>
      <c r="U41" s="19"/>
      <c r="X41" s="19"/>
    </row>
    <row r="42" spans="1:24" ht="12.75">
      <c r="A42" s="55">
        <v>35</v>
      </c>
      <c r="B42" s="58" t="s">
        <v>261</v>
      </c>
      <c r="C42" s="58">
        <v>0</v>
      </c>
      <c r="D42" s="58">
        <v>0</v>
      </c>
      <c r="E42" s="58">
        <v>0</v>
      </c>
      <c r="F42" s="194">
        <f t="shared" si="1"/>
        <v>0</v>
      </c>
      <c r="G42" s="58">
        <v>1</v>
      </c>
      <c r="H42" s="58">
        <v>1</v>
      </c>
      <c r="I42" s="58">
        <v>1</v>
      </c>
      <c r="J42" s="194">
        <f t="shared" si="2"/>
        <v>3</v>
      </c>
      <c r="K42" s="58">
        <v>0</v>
      </c>
      <c r="L42" s="58">
        <v>0</v>
      </c>
      <c r="M42" s="58">
        <v>0</v>
      </c>
      <c r="N42" s="194">
        <f t="shared" si="3"/>
        <v>0</v>
      </c>
      <c r="O42" s="58">
        <v>0</v>
      </c>
      <c r="P42" s="58">
        <v>0</v>
      </c>
      <c r="Q42" s="58">
        <v>0</v>
      </c>
      <c r="R42" s="194">
        <f t="shared" si="0"/>
        <v>0</v>
      </c>
      <c r="S42" s="19">
        <v>0</v>
      </c>
      <c r="T42" s="19"/>
      <c r="U42" s="19"/>
      <c r="X42" s="19"/>
    </row>
    <row r="43" spans="1:24" ht="12.75">
      <c r="A43" s="55">
        <v>36</v>
      </c>
      <c r="B43" s="58" t="s">
        <v>24</v>
      </c>
      <c r="C43" s="58">
        <v>0</v>
      </c>
      <c r="D43" s="58">
        <v>0</v>
      </c>
      <c r="E43" s="58">
        <v>0</v>
      </c>
      <c r="F43" s="194">
        <f t="shared" si="1"/>
        <v>0</v>
      </c>
      <c r="G43" s="58">
        <v>0</v>
      </c>
      <c r="H43" s="58">
        <v>4</v>
      </c>
      <c r="I43" s="58">
        <v>4</v>
      </c>
      <c r="J43" s="194">
        <f t="shared" si="2"/>
        <v>8</v>
      </c>
      <c r="K43" s="58">
        <v>0</v>
      </c>
      <c r="L43" s="58">
        <v>1</v>
      </c>
      <c r="M43" s="58">
        <v>0</v>
      </c>
      <c r="N43" s="194">
        <f t="shared" si="3"/>
        <v>1</v>
      </c>
      <c r="O43" s="58">
        <v>0</v>
      </c>
      <c r="P43" s="58">
        <v>2</v>
      </c>
      <c r="Q43" s="58">
        <v>0</v>
      </c>
      <c r="R43" s="194">
        <f t="shared" si="0"/>
        <v>2</v>
      </c>
      <c r="S43" s="19">
        <v>64.48</v>
      </c>
      <c r="T43" s="19"/>
      <c r="U43" s="19"/>
      <c r="X43" s="19"/>
    </row>
    <row r="44" spans="1:24" ht="12.75">
      <c r="A44" s="55">
        <v>37</v>
      </c>
      <c r="B44" s="58" t="s">
        <v>225</v>
      </c>
      <c r="C44" s="58">
        <v>0</v>
      </c>
      <c r="D44" s="58">
        <v>0</v>
      </c>
      <c r="E44" s="58">
        <v>0</v>
      </c>
      <c r="F44" s="194">
        <f t="shared" si="1"/>
        <v>0</v>
      </c>
      <c r="G44" s="58">
        <v>0</v>
      </c>
      <c r="H44" s="58">
        <v>0</v>
      </c>
      <c r="I44" s="58">
        <v>0</v>
      </c>
      <c r="J44" s="194">
        <f t="shared" si="2"/>
        <v>0</v>
      </c>
      <c r="K44" s="58">
        <v>0</v>
      </c>
      <c r="L44" s="58">
        <v>0</v>
      </c>
      <c r="M44" s="58">
        <v>0</v>
      </c>
      <c r="N44" s="194">
        <f t="shared" si="3"/>
        <v>0</v>
      </c>
      <c r="O44" s="58">
        <v>0</v>
      </c>
      <c r="P44" s="58">
        <v>0</v>
      </c>
      <c r="Q44" s="58">
        <v>0</v>
      </c>
      <c r="R44" s="194">
        <f t="shared" si="0"/>
        <v>0</v>
      </c>
      <c r="S44" s="19">
        <v>0</v>
      </c>
      <c r="T44" s="19"/>
      <c r="U44" s="19"/>
      <c r="X44" s="19"/>
    </row>
    <row r="45" spans="1:24" ht="12.75">
      <c r="A45" s="55">
        <v>38</v>
      </c>
      <c r="B45" s="58" t="s">
        <v>456</v>
      </c>
      <c r="C45" s="58">
        <v>0</v>
      </c>
      <c r="D45" s="58">
        <v>0</v>
      </c>
      <c r="E45" s="58">
        <v>0</v>
      </c>
      <c r="F45" s="194">
        <f>C45+D45+E45</f>
        <v>0</v>
      </c>
      <c r="G45" s="58">
        <v>0</v>
      </c>
      <c r="H45" s="58">
        <v>0</v>
      </c>
      <c r="I45" s="58">
        <v>0</v>
      </c>
      <c r="J45" s="194">
        <f t="shared" si="2"/>
        <v>0</v>
      </c>
      <c r="K45" s="58">
        <v>0</v>
      </c>
      <c r="L45" s="58">
        <v>0</v>
      </c>
      <c r="M45" s="58">
        <v>0</v>
      </c>
      <c r="N45" s="194">
        <f>K45+L45+M45</f>
        <v>0</v>
      </c>
      <c r="O45" s="58">
        <v>0</v>
      </c>
      <c r="P45" s="58">
        <v>0</v>
      </c>
      <c r="Q45" s="58">
        <v>0</v>
      </c>
      <c r="R45" s="194">
        <f>O45+P45+Q45</f>
        <v>0</v>
      </c>
      <c r="S45" s="19"/>
      <c r="T45" s="19"/>
      <c r="U45" s="19"/>
      <c r="X45" s="19"/>
    </row>
    <row r="46" spans="1:24" ht="12.75">
      <c r="A46" s="55">
        <v>39</v>
      </c>
      <c r="B46" s="58" t="s">
        <v>537</v>
      </c>
      <c r="C46" s="58">
        <v>0</v>
      </c>
      <c r="D46" s="58">
        <v>0</v>
      </c>
      <c r="E46" s="58">
        <v>0</v>
      </c>
      <c r="F46" s="194">
        <f t="shared" si="1"/>
        <v>0</v>
      </c>
      <c r="G46" s="58">
        <v>0</v>
      </c>
      <c r="H46" s="58">
        <v>0</v>
      </c>
      <c r="I46" s="58">
        <v>0</v>
      </c>
      <c r="J46" s="194">
        <f t="shared" si="2"/>
        <v>0</v>
      </c>
      <c r="K46" s="58">
        <v>0</v>
      </c>
      <c r="L46" s="58">
        <v>0</v>
      </c>
      <c r="M46" s="58">
        <v>0</v>
      </c>
      <c r="N46" s="194">
        <f t="shared" si="3"/>
        <v>0</v>
      </c>
      <c r="O46" s="58">
        <v>0</v>
      </c>
      <c r="P46" s="58">
        <v>0</v>
      </c>
      <c r="Q46" s="58">
        <v>0</v>
      </c>
      <c r="R46" s="194">
        <f t="shared" si="0"/>
        <v>0</v>
      </c>
      <c r="S46" s="19"/>
      <c r="T46" s="19"/>
      <c r="U46" s="22"/>
      <c r="X46" s="19"/>
    </row>
    <row r="47" spans="1:24" s="236" customFormat="1" ht="14.25">
      <c r="A47" s="207"/>
      <c r="B47" s="168" t="s">
        <v>227</v>
      </c>
      <c r="C47" s="168">
        <f>SUM(C34:C46)</f>
        <v>0</v>
      </c>
      <c r="D47" s="168">
        <f>SUM(D34:D46)</f>
        <v>0</v>
      </c>
      <c r="E47" s="168">
        <f>SUM(E34:E46)</f>
        <v>0</v>
      </c>
      <c r="F47" s="201">
        <f t="shared" si="1"/>
        <v>0</v>
      </c>
      <c r="G47" s="168">
        <f>SUM(G34:G46)</f>
        <v>5</v>
      </c>
      <c r="H47" s="168">
        <f>SUM(H34:H46)</f>
        <v>28</v>
      </c>
      <c r="I47" s="168">
        <f>SUM(I34:I46)</f>
        <v>14</v>
      </c>
      <c r="J47" s="201">
        <f t="shared" si="2"/>
        <v>47</v>
      </c>
      <c r="K47" s="168">
        <f>SUM(K34:K46)</f>
        <v>0</v>
      </c>
      <c r="L47" s="168">
        <f>SUM(L34:L46)</f>
        <v>1</v>
      </c>
      <c r="M47" s="168">
        <f>SUM(M34:M46)</f>
        <v>0</v>
      </c>
      <c r="N47" s="201">
        <f t="shared" si="3"/>
        <v>1</v>
      </c>
      <c r="O47" s="168">
        <f>SUM(O34:O46)</f>
        <v>1</v>
      </c>
      <c r="P47" s="168">
        <f>SUM(P34:P46)</f>
        <v>11</v>
      </c>
      <c r="Q47" s="168">
        <f>SUM(Q34:Q46)</f>
        <v>2</v>
      </c>
      <c r="R47" s="201">
        <f t="shared" si="0"/>
        <v>14</v>
      </c>
      <c r="S47" s="213"/>
      <c r="T47" s="213"/>
      <c r="U47" s="214"/>
      <c r="V47" s="213"/>
      <c r="X47" s="213"/>
    </row>
    <row r="48" spans="1:24" s="236" customFormat="1" ht="14.25">
      <c r="A48" s="207"/>
      <c r="B48" s="208" t="s">
        <v>125</v>
      </c>
      <c r="C48" s="168">
        <f aca="true" t="shared" si="6" ref="C48:R48">C25+C33+C47</f>
        <v>679</v>
      </c>
      <c r="D48" s="168">
        <f t="shared" si="6"/>
        <v>697</v>
      </c>
      <c r="E48" s="168">
        <f t="shared" si="6"/>
        <v>121</v>
      </c>
      <c r="F48" s="201">
        <f t="shared" si="6"/>
        <v>1497</v>
      </c>
      <c r="G48" s="168">
        <f t="shared" si="6"/>
        <v>1428</v>
      </c>
      <c r="H48" s="168">
        <f t="shared" si="6"/>
        <v>1528</v>
      </c>
      <c r="I48" s="168">
        <f t="shared" si="6"/>
        <v>553</v>
      </c>
      <c r="J48" s="201">
        <f t="shared" si="6"/>
        <v>3509</v>
      </c>
      <c r="K48" s="168">
        <f t="shared" si="6"/>
        <v>276</v>
      </c>
      <c r="L48" s="168">
        <f t="shared" si="6"/>
        <v>335</v>
      </c>
      <c r="M48" s="168">
        <f t="shared" si="6"/>
        <v>140</v>
      </c>
      <c r="N48" s="201">
        <f t="shared" si="6"/>
        <v>751</v>
      </c>
      <c r="O48" s="168">
        <f t="shared" si="6"/>
        <v>451</v>
      </c>
      <c r="P48" s="168">
        <f t="shared" si="6"/>
        <v>469</v>
      </c>
      <c r="Q48" s="168">
        <f t="shared" si="6"/>
        <v>202</v>
      </c>
      <c r="R48" s="201">
        <f t="shared" si="6"/>
        <v>1122</v>
      </c>
      <c r="S48" s="214"/>
      <c r="T48" s="214"/>
      <c r="U48" s="214"/>
      <c r="V48" s="213"/>
      <c r="X48" s="213"/>
    </row>
    <row r="49" spans="2:24" ht="15.75" customHeight="1">
      <c r="B49" s="548"/>
      <c r="C49" s="548"/>
      <c r="D49" s="548"/>
      <c r="E49" s="548"/>
      <c r="S49" s="20"/>
      <c r="T49" s="20"/>
      <c r="U49" s="20"/>
      <c r="V49" s="20"/>
      <c r="W49" s="108"/>
      <c r="X49" s="20"/>
    </row>
    <row r="50" spans="2:24" ht="15.75" customHeight="1">
      <c r="B50" s="548"/>
      <c r="C50" s="548"/>
      <c r="D50" s="548"/>
      <c r="E50" s="548"/>
      <c r="S50" s="20"/>
      <c r="T50" s="20"/>
      <c r="U50" s="20"/>
      <c r="V50" s="20"/>
      <c r="W50" s="108"/>
      <c r="X50" s="20"/>
    </row>
    <row r="51" spans="2:24" ht="15.75" customHeight="1">
      <c r="B51" s="548"/>
      <c r="C51" s="548"/>
      <c r="D51" s="548"/>
      <c r="E51" s="548"/>
      <c r="S51" s="20"/>
      <c r="T51" s="20"/>
      <c r="U51" s="20"/>
      <c r="V51" s="20"/>
      <c r="W51" s="108"/>
      <c r="X51" s="20"/>
    </row>
    <row r="52" spans="1:24" ht="15" customHeight="1">
      <c r="A52" s="209" t="s">
        <v>4</v>
      </c>
      <c r="B52" s="209" t="s">
        <v>5</v>
      </c>
      <c r="C52" s="763" t="s">
        <v>209</v>
      </c>
      <c r="D52" s="795"/>
      <c r="E52" s="795"/>
      <c r="F52" s="764"/>
      <c r="G52" s="763" t="s">
        <v>197</v>
      </c>
      <c r="H52" s="795"/>
      <c r="I52" s="795"/>
      <c r="J52" s="764"/>
      <c r="K52" s="763" t="s">
        <v>626</v>
      </c>
      <c r="L52" s="795"/>
      <c r="M52" s="795"/>
      <c r="N52" s="764"/>
      <c r="O52" s="763" t="s">
        <v>210</v>
      </c>
      <c r="P52" s="795"/>
      <c r="Q52" s="795"/>
      <c r="R52" s="764"/>
      <c r="S52" s="20"/>
      <c r="T52" s="20"/>
      <c r="U52" s="20"/>
      <c r="V52" s="20"/>
      <c r="W52" s="108"/>
      <c r="X52" s="20"/>
    </row>
    <row r="53" spans="1:24" ht="15" customHeight="1">
      <c r="A53" s="210"/>
      <c r="B53" s="210"/>
      <c r="C53" s="182" t="s">
        <v>203</v>
      </c>
      <c r="D53" s="182" t="s">
        <v>204</v>
      </c>
      <c r="E53" s="182" t="s">
        <v>205</v>
      </c>
      <c r="F53" s="290" t="s">
        <v>3</v>
      </c>
      <c r="G53" s="182" t="s">
        <v>203</v>
      </c>
      <c r="H53" s="182" t="s">
        <v>204</v>
      </c>
      <c r="I53" s="182" t="s">
        <v>205</v>
      </c>
      <c r="J53" s="290" t="s">
        <v>3</v>
      </c>
      <c r="K53" s="182" t="s">
        <v>203</v>
      </c>
      <c r="L53" s="182" t="s">
        <v>204</v>
      </c>
      <c r="M53" s="182" t="s">
        <v>205</v>
      </c>
      <c r="N53" s="290" t="s">
        <v>3</v>
      </c>
      <c r="O53" s="182" t="s">
        <v>203</v>
      </c>
      <c r="P53" s="182" t="s">
        <v>204</v>
      </c>
      <c r="Q53" s="182" t="s">
        <v>205</v>
      </c>
      <c r="R53" s="290" t="s">
        <v>3</v>
      </c>
      <c r="S53" s="20"/>
      <c r="T53" s="20"/>
      <c r="U53" s="20"/>
      <c r="V53" s="20"/>
      <c r="W53" s="108"/>
      <c r="X53" s="20"/>
    </row>
    <row r="54" spans="1:18" ht="15" customHeight="1">
      <c r="A54" s="55">
        <v>40</v>
      </c>
      <c r="B54" s="58" t="s">
        <v>79</v>
      </c>
      <c r="C54" s="58">
        <v>0</v>
      </c>
      <c r="D54" s="58">
        <v>0</v>
      </c>
      <c r="E54" s="58">
        <v>0</v>
      </c>
      <c r="F54" s="194">
        <f aca="true" t="shared" si="7" ref="F54:F61">C54+D54+E54</f>
        <v>0</v>
      </c>
      <c r="G54" s="58">
        <v>0</v>
      </c>
      <c r="H54" s="58">
        <v>0</v>
      </c>
      <c r="I54" s="58">
        <v>0</v>
      </c>
      <c r="J54" s="194">
        <f aca="true" t="shared" si="8" ref="J54:J61">G54+H54+I54</f>
        <v>0</v>
      </c>
      <c r="K54" s="58">
        <v>0</v>
      </c>
      <c r="L54" s="58">
        <v>0</v>
      </c>
      <c r="M54" s="58">
        <v>0</v>
      </c>
      <c r="N54" s="194">
        <f aca="true" t="shared" si="9" ref="N54:N61">K54+L54+M54</f>
        <v>0</v>
      </c>
      <c r="O54" s="58">
        <v>0</v>
      </c>
      <c r="P54" s="58">
        <v>0</v>
      </c>
      <c r="Q54" s="58">
        <v>0</v>
      </c>
      <c r="R54" s="194">
        <f aca="true" t="shared" si="10" ref="R54:R61">O54+P54+Q54</f>
        <v>0</v>
      </c>
    </row>
    <row r="55" spans="1:18" ht="15" customHeight="1">
      <c r="A55" s="55">
        <v>41</v>
      </c>
      <c r="B55" s="58" t="s">
        <v>284</v>
      </c>
      <c r="C55" s="58">
        <v>10</v>
      </c>
      <c r="D55" s="58">
        <v>2</v>
      </c>
      <c r="E55" s="58">
        <v>1</v>
      </c>
      <c r="F55" s="194">
        <f t="shared" si="7"/>
        <v>13</v>
      </c>
      <c r="G55" s="58">
        <v>0</v>
      </c>
      <c r="H55" s="58">
        <v>0</v>
      </c>
      <c r="I55" s="58">
        <v>0</v>
      </c>
      <c r="J55" s="194">
        <f t="shared" si="8"/>
        <v>0</v>
      </c>
      <c r="K55" s="58">
        <v>1</v>
      </c>
      <c r="L55" s="58">
        <v>1</v>
      </c>
      <c r="M55" s="58">
        <v>0</v>
      </c>
      <c r="N55" s="194">
        <f t="shared" si="9"/>
        <v>2</v>
      </c>
      <c r="O55" s="58">
        <v>29</v>
      </c>
      <c r="P55" s="58">
        <v>12</v>
      </c>
      <c r="Q55" s="58">
        <v>2</v>
      </c>
      <c r="R55" s="194">
        <f t="shared" si="10"/>
        <v>43</v>
      </c>
    </row>
    <row r="56" spans="1:18" ht="15" customHeight="1">
      <c r="A56" s="55">
        <v>42</v>
      </c>
      <c r="B56" s="58" t="s">
        <v>30</v>
      </c>
      <c r="C56" s="58">
        <v>0</v>
      </c>
      <c r="D56" s="58">
        <v>1</v>
      </c>
      <c r="E56" s="58">
        <v>0</v>
      </c>
      <c r="F56" s="194">
        <f t="shared" si="7"/>
        <v>1</v>
      </c>
      <c r="G56" s="58">
        <v>2</v>
      </c>
      <c r="H56" s="58">
        <v>0</v>
      </c>
      <c r="I56" s="58">
        <v>0</v>
      </c>
      <c r="J56" s="194">
        <f t="shared" si="8"/>
        <v>2</v>
      </c>
      <c r="K56" s="58">
        <v>0</v>
      </c>
      <c r="L56" s="58">
        <v>0</v>
      </c>
      <c r="M56" s="58">
        <v>0</v>
      </c>
      <c r="N56" s="194">
        <f t="shared" si="9"/>
        <v>0</v>
      </c>
      <c r="O56" s="58">
        <v>0</v>
      </c>
      <c r="P56" s="58">
        <v>0</v>
      </c>
      <c r="Q56" s="58">
        <v>0</v>
      </c>
      <c r="R56" s="194">
        <f t="shared" si="10"/>
        <v>0</v>
      </c>
    </row>
    <row r="57" spans="1:18" ht="15" customHeight="1">
      <c r="A57" s="55">
        <v>43</v>
      </c>
      <c r="B57" s="58" t="s">
        <v>237</v>
      </c>
      <c r="C57" s="58">
        <v>4</v>
      </c>
      <c r="D57" s="58">
        <v>5</v>
      </c>
      <c r="E57" s="58">
        <v>3</v>
      </c>
      <c r="F57" s="194">
        <f t="shared" si="7"/>
        <v>12</v>
      </c>
      <c r="G57" s="58">
        <v>0</v>
      </c>
      <c r="H57" s="58">
        <v>0</v>
      </c>
      <c r="I57" s="58">
        <v>0</v>
      </c>
      <c r="J57" s="194">
        <f t="shared" si="8"/>
        <v>0</v>
      </c>
      <c r="K57" s="58">
        <v>0</v>
      </c>
      <c r="L57" s="58">
        <v>0</v>
      </c>
      <c r="M57" s="58">
        <v>2</v>
      </c>
      <c r="N57" s="194">
        <f t="shared" si="9"/>
        <v>2</v>
      </c>
      <c r="O57" s="58">
        <v>9</v>
      </c>
      <c r="P57" s="58">
        <v>17</v>
      </c>
      <c r="Q57" s="58">
        <v>4</v>
      </c>
      <c r="R57" s="194">
        <f t="shared" si="10"/>
        <v>30</v>
      </c>
    </row>
    <row r="58" spans="1:18" ht="15" customHeight="1">
      <c r="A58" s="55">
        <v>44</v>
      </c>
      <c r="B58" s="58" t="s">
        <v>29</v>
      </c>
      <c r="C58" s="58">
        <v>0</v>
      </c>
      <c r="D58" s="58">
        <v>0</v>
      </c>
      <c r="E58" s="58">
        <v>0</v>
      </c>
      <c r="F58" s="194">
        <f t="shared" si="7"/>
        <v>0</v>
      </c>
      <c r="G58" s="58">
        <v>0</v>
      </c>
      <c r="H58" s="58">
        <v>0</v>
      </c>
      <c r="I58" s="58">
        <v>0</v>
      </c>
      <c r="J58" s="194">
        <f t="shared" si="8"/>
        <v>0</v>
      </c>
      <c r="K58" s="58">
        <v>0</v>
      </c>
      <c r="L58" s="58">
        <v>0</v>
      </c>
      <c r="M58" s="58">
        <v>0</v>
      </c>
      <c r="N58" s="194">
        <f t="shared" si="9"/>
        <v>0</v>
      </c>
      <c r="O58" s="58">
        <v>0</v>
      </c>
      <c r="P58" s="58">
        <v>0</v>
      </c>
      <c r="Q58" s="58">
        <v>0</v>
      </c>
      <c r="R58" s="194">
        <f t="shared" si="10"/>
        <v>0</v>
      </c>
    </row>
    <row r="59" spans="1:18" ht="15" customHeight="1">
      <c r="A59" s="55">
        <v>45</v>
      </c>
      <c r="B59" s="58" t="s">
        <v>575</v>
      </c>
      <c r="C59" s="58">
        <v>121</v>
      </c>
      <c r="D59" s="58">
        <v>83</v>
      </c>
      <c r="E59" s="58">
        <v>0</v>
      </c>
      <c r="F59" s="194">
        <f t="shared" si="7"/>
        <v>204</v>
      </c>
      <c r="G59" s="58">
        <v>0</v>
      </c>
      <c r="H59" s="58">
        <v>0</v>
      </c>
      <c r="I59" s="58">
        <v>0</v>
      </c>
      <c r="J59" s="194">
        <f t="shared" si="8"/>
        <v>0</v>
      </c>
      <c r="K59" s="58">
        <v>0</v>
      </c>
      <c r="L59" s="58">
        <v>0</v>
      </c>
      <c r="M59" s="58">
        <v>0</v>
      </c>
      <c r="N59" s="194">
        <f t="shared" si="9"/>
        <v>0</v>
      </c>
      <c r="O59" s="58">
        <v>123</v>
      </c>
      <c r="P59" s="58">
        <v>9</v>
      </c>
      <c r="Q59" s="58">
        <v>0</v>
      </c>
      <c r="R59" s="194">
        <f t="shared" si="10"/>
        <v>132</v>
      </c>
    </row>
    <row r="60" spans="1:18" ht="15" customHeight="1">
      <c r="A60" s="55">
        <v>46</v>
      </c>
      <c r="B60" s="58" t="s">
        <v>25</v>
      </c>
      <c r="C60" s="58">
        <v>1</v>
      </c>
      <c r="D60" s="58">
        <v>1</v>
      </c>
      <c r="E60" s="58">
        <v>0</v>
      </c>
      <c r="F60" s="194">
        <f t="shared" si="7"/>
        <v>2</v>
      </c>
      <c r="G60" s="58">
        <v>0</v>
      </c>
      <c r="H60" s="58">
        <v>0</v>
      </c>
      <c r="I60" s="58">
        <v>0</v>
      </c>
      <c r="J60" s="194">
        <f t="shared" si="8"/>
        <v>0</v>
      </c>
      <c r="K60" s="58">
        <v>0</v>
      </c>
      <c r="L60" s="58">
        <v>0</v>
      </c>
      <c r="M60" s="58">
        <v>0</v>
      </c>
      <c r="N60" s="194">
        <f t="shared" si="9"/>
        <v>0</v>
      </c>
      <c r="O60" s="58">
        <v>2</v>
      </c>
      <c r="P60" s="58">
        <v>2</v>
      </c>
      <c r="Q60" s="58">
        <v>0</v>
      </c>
      <c r="R60" s="194">
        <f t="shared" si="10"/>
        <v>4</v>
      </c>
    </row>
    <row r="61" spans="1:18" ht="15" customHeight="1">
      <c r="A61" s="55">
        <v>47</v>
      </c>
      <c r="B61" s="58" t="s">
        <v>28</v>
      </c>
      <c r="C61" s="58">
        <v>4</v>
      </c>
      <c r="D61" s="58">
        <v>3</v>
      </c>
      <c r="E61" s="58">
        <v>0</v>
      </c>
      <c r="F61" s="194">
        <f t="shared" si="7"/>
        <v>7</v>
      </c>
      <c r="G61" s="58">
        <v>0</v>
      </c>
      <c r="H61" s="58">
        <v>0</v>
      </c>
      <c r="I61" s="58">
        <v>0</v>
      </c>
      <c r="J61" s="194">
        <f t="shared" si="8"/>
        <v>0</v>
      </c>
      <c r="K61" s="58">
        <v>0</v>
      </c>
      <c r="L61" s="58">
        <v>0</v>
      </c>
      <c r="M61" s="58">
        <v>0</v>
      </c>
      <c r="N61" s="194">
        <f t="shared" si="9"/>
        <v>0</v>
      </c>
      <c r="O61" s="58">
        <v>1</v>
      </c>
      <c r="P61" s="58">
        <v>0</v>
      </c>
      <c r="Q61" s="58">
        <v>0</v>
      </c>
      <c r="R61" s="194">
        <f t="shared" si="10"/>
        <v>1</v>
      </c>
    </row>
    <row r="62" spans="1:22" s="236" customFormat="1" ht="15" customHeight="1">
      <c r="A62" s="55"/>
      <c r="B62" s="208" t="s">
        <v>125</v>
      </c>
      <c r="C62" s="168">
        <f aca="true" t="shared" si="11" ref="C62:R62">SUM(C54:C61)</f>
        <v>140</v>
      </c>
      <c r="D62" s="168">
        <f t="shared" si="11"/>
        <v>95</v>
      </c>
      <c r="E62" s="168">
        <f t="shared" si="11"/>
        <v>4</v>
      </c>
      <c r="F62" s="201">
        <f t="shared" si="11"/>
        <v>239</v>
      </c>
      <c r="G62" s="168">
        <f t="shared" si="11"/>
        <v>2</v>
      </c>
      <c r="H62" s="168">
        <f t="shared" si="11"/>
        <v>0</v>
      </c>
      <c r="I62" s="168">
        <f t="shared" si="11"/>
        <v>0</v>
      </c>
      <c r="J62" s="201">
        <f t="shared" si="11"/>
        <v>2</v>
      </c>
      <c r="K62" s="168">
        <f t="shared" si="11"/>
        <v>1</v>
      </c>
      <c r="L62" s="168">
        <f t="shared" si="11"/>
        <v>1</v>
      </c>
      <c r="M62" s="168">
        <f t="shared" si="11"/>
        <v>2</v>
      </c>
      <c r="N62" s="201">
        <f t="shared" si="11"/>
        <v>4</v>
      </c>
      <c r="O62" s="168">
        <f t="shared" si="11"/>
        <v>164</v>
      </c>
      <c r="P62" s="168">
        <f t="shared" si="11"/>
        <v>40</v>
      </c>
      <c r="Q62" s="168">
        <f t="shared" si="11"/>
        <v>6</v>
      </c>
      <c r="R62" s="201">
        <f t="shared" si="11"/>
        <v>210</v>
      </c>
      <c r="S62" s="214"/>
      <c r="T62" s="214"/>
      <c r="V62" s="213"/>
    </row>
    <row r="63" spans="1:18" ht="15" customHeight="1">
      <c r="A63" s="55"/>
      <c r="C63" s="58"/>
      <c r="D63" s="58"/>
      <c r="E63" s="58"/>
      <c r="F63" s="194"/>
      <c r="G63" s="58"/>
      <c r="H63" s="58"/>
      <c r="I63" s="58"/>
      <c r="J63" s="194"/>
      <c r="K63" s="58"/>
      <c r="L63" s="58"/>
      <c r="M63" s="58"/>
      <c r="N63" s="194"/>
      <c r="O63" s="58"/>
      <c r="P63" s="58"/>
      <c r="Q63" s="58"/>
      <c r="R63" s="194"/>
    </row>
    <row r="64" spans="1:18" ht="15" customHeight="1">
      <c r="A64" s="55">
        <v>48</v>
      </c>
      <c r="B64" s="58" t="s">
        <v>34</v>
      </c>
      <c r="C64" s="58">
        <v>0</v>
      </c>
      <c r="D64" s="58">
        <v>0</v>
      </c>
      <c r="E64" s="58">
        <v>0</v>
      </c>
      <c r="F64" s="194">
        <f>C64+D64+E64</f>
        <v>0</v>
      </c>
      <c r="G64" s="58">
        <v>0</v>
      </c>
      <c r="H64" s="58">
        <v>0</v>
      </c>
      <c r="I64" s="58">
        <v>0</v>
      </c>
      <c r="J64" s="194">
        <f>G64+H64+I64</f>
        <v>0</v>
      </c>
      <c r="K64" s="58">
        <v>0</v>
      </c>
      <c r="L64" s="58">
        <v>0</v>
      </c>
      <c r="M64" s="58">
        <v>0</v>
      </c>
      <c r="N64" s="194">
        <f>K64+L64+M64</f>
        <v>0</v>
      </c>
      <c r="O64" s="58">
        <v>0</v>
      </c>
      <c r="P64" s="58">
        <v>0</v>
      </c>
      <c r="Q64" s="58">
        <v>0</v>
      </c>
      <c r="R64" s="194">
        <f>O64+P64+Q64</f>
        <v>0</v>
      </c>
    </row>
    <row r="65" spans="1:18" ht="15" customHeight="1">
      <c r="A65" s="55">
        <v>49</v>
      </c>
      <c r="B65" s="58" t="s">
        <v>132</v>
      </c>
      <c r="C65" s="58">
        <v>0</v>
      </c>
      <c r="D65" s="58">
        <v>0</v>
      </c>
      <c r="E65" s="58">
        <v>0</v>
      </c>
      <c r="F65" s="194">
        <f>C65+D65+E65</f>
        <v>0</v>
      </c>
      <c r="G65" s="58">
        <v>0</v>
      </c>
      <c r="H65" s="58">
        <v>0</v>
      </c>
      <c r="I65" s="58">
        <v>0</v>
      </c>
      <c r="J65" s="194">
        <f>G65+H65+I65</f>
        <v>0</v>
      </c>
      <c r="K65" s="58">
        <v>0</v>
      </c>
      <c r="L65" s="58">
        <v>0</v>
      </c>
      <c r="M65" s="58">
        <v>0</v>
      </c>
      <c r="N65" s="194">
        <f>K65+L65+M65</f>
        <v>0</v>
      </c>
      <c r="O65" s="58">
        <v>0</v>
      </c>
      <c r="P65" s="58">
        <v>0</v>
      </c>
      <c r="Q65" s="58">
        <v>0</v>
      </c>
      <c r="R65" s="194">
        <f>O65+P65+Q65</f>
        <v>0</v>
      </c>
    </row>
    <row r="66" spans="1:22" s="236" customFormat="1" ht="15" customHeight="1">
      <c r="A66" s="207"/>
      <c r="B66" s="208" t="s">
        <v>125</v>
      </c>
      <c r="C66" s="168">
        <f aca="true" t="shared" si="12" ref="C66:I66">SUM(C64:C65)</f>
        <v>0</v>
      </c>
      <c r="D66" s="168">
        <f t="shared" si="12"/>
        <v>0</v>
      </c>
      <c r="E66" s="168">
        <f t="shared" si="12"/>
        <v>0</v>
      </c>
      <c r="F66" s="201">
        <f t="shared" si="12"/>
        <v>0</v>
      </c>
      <c r="G66" s="168">
        <f t="shared" si="12"/>
        <v>0</v>
      </c>
      <c r="H66" s="168">
        <f t="shared" si="12"/>
        <v>0</v>
      </c>
      <c r="I66" s="168">
        <f t="shared" si="12"/>
        <v>0</v>
      </c>
      <c r="J66" s="201">
        <f aca="true" t="shared" si="13" ref="J66:R66">SUM(J64:J65)</f>
        <v>0</v>
      </c>
      <c r="K66" s="168">
        <f t="shared" si="13"/>
        <v>0</v>
      </c>
      <c r="L66" s="168">
        <f t="shared" si="13"/>
        <v>0</v>
      </c>
      <c r="M66" s="168">
        <f t="shared" si="13"/>
        <v>0</v>
      </c>
      <c r="N66" s="201">
        <f t="shared" si="13"/>
        <v>0</v>
      </c>
      <c r="O66" s="168">
        <f t="shared" si="13"/>
        <v>0</v>
      </c>
      <c r="P66" s="168">
        <f t="shared" si="13"/>
        <v>0</v>
      </c>
      <c r="Q66" s="168">
        <f t="shared" si="13"/>
        <v>0</v>
      </c>
      <c r="R66" s="201">
        <f t="shared" si="13"/>
        <v>0</v>
      </c>
      <c r="S66" s="214"/>
      <c r="T66" s="214"/>
      <c r="V66" s="213"/>
    </row>
    <row r="67" spans="1:22" s="236" customFormat="1" ht="15" customHeight="1">
      <c r="A67" s="207"/>
      <c r="B67" s="208" t="s">
        <v>35</v>
      </c>
      <c r="C67" s="168">
        <f aca="true" t="shared" si="14" ref="C67:R67">+C48+C62+C66</f>
        <v>819</v>
      </c>
      <c r="D67" s="168">
        <f t="shared" si="14"/>
        <v>792</v>
      </c>
      <c r="E67" s="168">
        <f t="shared" si="14"/>
        <v>125</v>
      </c>
      <c r="F67" s="201">
        <f t="shared" si="14"/>
        <v>1736</v>
      </c>
      <c r="G67" s="168">
        <f t="shared" si="14"/>
        <v>1430</v>
      </c>
      <c r="H67" s="168">
        <f t="shared" si="14"/>
        <v>1528</v>
      </c>
      <c r="I67" s="168">
        <f t="shared" si="14"/>
        <v>553</v>
      </c>
      <c r="J67" s="201">
        <f t="shared" si="14"/>
        <v>3511</v>
      </c>
      <c r="K67" s="168">
        <f t="shared" si="14"/>
        <v>277</v>
      </c>
      <c r="L67" s="168">
        <f t="shared" si="14"/>
        <v>336</v>
      </c>
      <c r="M67" s="168">
        <f t="shared" si="14"/>
        <v>142</v>
      </c>
      <c r="N67" s="201">
        <f t="shared" si="14"/>
        <v>755</v>
      </c>
      <c r="O67" s="168">
        <f t="shared" si="14"/>
        <v>615</v>
      </c>
      <c r="P67" s="168">
        <f t="shared" si="14"/>
        <v>509</v>
      </c>
      <c r="Q67" s="168">
        <f t="shared" si="14"/>
        <v>208</v>
      </c>
      <c r="R67" s="201">
        <f t="shared" si="14"/>
        <v>1332</v>
      </c>
      <c r="S67" s="214"/>
      <c r="T67" s="214"/>
      <c r="V67" s="213"/>
    </row>
    <row r="69" ht="12.75">
      <c r="K69" s="22">
        <v>5</v>
      </c>
    </row>
    <row r="70" ht="12.75">
      <c r="B70" s="205" t="s">
        <v>231</v>
      </c>
    </row>
    <row r="71" ht="12.75">
      <c r="B71" s="205" t="s">
        <v>232</v>
      </c>
    </row>
    <row r="73" ht="12.75">
      <c r="D73" s="22">
        <v>5</v>
      </c>
    </row>
  </sheetData>
  <mergeCells count="8">
    <mergeCell ref="C4:F4"/>
    <mergeCell ref="C52:F52"/>
    <mergeCell ref="K4:N4"/>
    <mergeCell ref="O4:R4"/>
    <mergeCell ref="K52:N52"/>
    <mergeCell ref="O52:R52"/>
    <mergeCell ref="G4:J4"/>
    <mergeCell ref="G52:J52"/>
  </mergeCells>
  <printOptions gridLines="1"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scale="65" r:id="rId2"/>
  <rowBreaks count="1" manualBreakCount="1">
    <brk id="48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T76"/>
  <sheetViews>
    <sheetView workbookViewId="0" topLeftCell="E49">
      <selection activeCell="N67" sqref="N67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10.57421875" style="6" customWidth="1"/>
    <col min="4" max="4" width="10.00390625" style="6" customWidth="1"/>
    <col min="5" max="5" width="10.140625" style="6" customWidth="1"/>
    <col min="6" max="6" width="9.421875" style="6" customWidth="1"/>
    <col min="7" max="7" width="10.00390625" style="6" customWidth="1"/>
    <col min="8" max="9" width="9.421875" style="6" customWidth="1"/>
    <col min="10" max="10" width="11.421875" style="6" customWidth="1"/>
    <col min="11" max="11" width="10.421875" style="6" customWidth="1"/>
    <col min="12" max="12" width="9.421875" style="6" customWidth="1"/>
    <col min="13" max="13" width="9.57421875" style="102" customWidth="1"/>
    <col min="14" max="14" width="12.57421875" style="102" customWidth="1"/>
    <col min="15" max="15" width="5.57421875" style="6" hidden="1" customWidth="1"/>
    <col min="16" max="16" width="5.57421875" style="6" customWidth="1"/>
    <col min="17" max="17" width="9.57421875" style="0" customWidth="1"/>
    <col min="18" max="18" width="9.140625" style="7" customWidth="1"/>
    <col min="20" max="20" width="11.57421875" style="0" customWidth="1"/>
  </cols>
  <sheetData>
    <row r="1" spans="1:19" ht="15.75" customHeight="1">
      <c r="A1" s="28"/>
      <c r="B1" s="36"/>
      <c r="C1" s="99"/>
      <c r="D1" s="99"/>
      <c r="E1" s="99"/>
      <c r="F1" s="99"/>
      <c r="G1" s="99"/>
      <c r="H1" s="99"/>
      <c r="I1" s="99"/>
      <c r="J1" s="99"/>
      <c r="K1" s="99"/>
      <c r="L1" s="99"/>
      <c r="M1" s="272"/>
      <c r="N1" s="272"/>
      <c r="O1" s="3"/>
      <c r="P1" s="3"/>
      <c r="Q1" s="1"/>
      <c r="R1" s="9"/>
      <c r="S1" s="1"/>
    </row>
    <row r="2" spans="1:14" ht="15.75" customHeight="1">
      <c r="A2" s="28"/>
      <c r="B2" s="28"/>
      <c r="C2" s="81"/>
      <c r="D2" s="81"/>
      <c r="E2" s="81"/>
      <c r="F2" s="81"/>
      <c r="G2" s="81"/>
      <c r="H2" s="81"/>
      <c r="I2" s="81"/>
      <c r="J2" s="81"/>
      <c r="K2" s="64"/>
      <c r="L2" s="81"/>
      <c r="M2" s="195"/>
      <c r="N2" s="195"/>
    </row>
    <row r="3" spans="1:20" ht="15.75" customHeight="1">
      <c r="A3" s="32"/>
      <c r="B3" s="32"/>
      <c r="C3" s="81"/>
      <c r="D3" s="81"/>
      <c r="E3" s="81"/>
      <c r="F3" s="81"/>
      <c r="G3" s="81"/>
      <c r="H3" s="81"/>
      <c r="I3" s="81"/>
      <c r="J3" s="81"/>
      <c r="K3" s="81"/>
      <c r="L3" s="81"/>
      <c r="M3" s="195"/>
      <c r="N3" s="195"/>
      <c r="O3" s="8"/>
      <c r="P3" s="8"/>
      <c r="R3" s="8"/>
      <c r="S3" s="2"/>
      <c r="T3" s="2"/>
    </row>
    <row r="4" spans="1:20" ht="13.5" customHeight="1">
      <c r="A4" s="206" t="s">
        <v>4</v>
      </c>
      <c r="B4" s="206" t="s">
        <v>5</v>
      </c>
      <c r="C4" s="785" t="s">
        <v>580</v>
      </c>
      <c r="D4" s="786"/>
      <c r="E4" s="785" t="s">
        <v>211</v>
      </c>
      <c r="F4" s="786"/>
      <c r="G4" s="785" t="s">
        <v>246</v>
      </c>
      <c r="H4" s="786"/>
      <c r="I4" s="785" t="s">
        <v>374</v>
      </c>
      <c r="J4" s="786"/>
      <c r="K4" s="785" t="s">
        <v>564</v>
      </c>
      <c r="L4" s="786"/>
      <c r="M4" s="789" t="s">
        <v>3</v>
      </c>
      <c r="N4" s="790"/>
      <c r="O4" s="211"/>
      <c r="P4" s="13"/>
      <c r="Q4" s="12"/>
      <c r="R4" s="8"/>
      <c r="S4" s="12"/>
      <c r="T4" s="12"/>
    </row>
    <row r="5" spans="1:20" ht="12.75">
      <c r="A5" s="190"/>
      <c r="B5" s="190"/>
      <c r="C5" s="147" t="s">
        <v>57</v>
      </c>
      <c r="D5" s="147" t="s">
        <v>64</v>
      </c>
      <c r="E5" s="147" t="s">
        <v>57</v>
      </c>
      <c r="F5" s="147" t="s">
        <v>64</v>
      </c>
      <c r="G5" s="147" t="s">
        <v>57</v>
      </c>
      <c r="H5" s="147" t="s">
        <v>64</v>
      </c>
      <c r="I5" s="147" t="s">
        <v>57</v>
      </c>
      <c r="J5" s="147" t="s">
        <v>64</v>
      </c>
      <c r="K5" s="147" t="s">
        <v>57</v>
      </c>
      <c r="L5" s="147" t="s">
        <v>64</v>
      </c>
      <c r="M5" s="287" t="s">
        <v>57</v>
      </c>
      <c r="N5" s="287" t="s">
        <v>64</v>
      </c>
      <c r="O5" s="212"/>
      <c r="P5" s="14"/>
      <c r="Q5" s="11"/>
      <c r="R5" s="8"/>
      <c r="S5" s="2"/>
      <c r="T5" s="2"/>
    </row>
    <row r="6" spans="1:20" s="106" customFormat="1" ht="12.75">
      <c r="A6" s="55">
        <v>1</v>
      </c>
      <c r="B6" s="58" t="s">
        <v>7</v>
      </c>
      <c r="C6" s="149">
        <f>3814+220</f>
        <v>4034</v>
      </c>
      <c r="D6" s="149">
        <v>1552</v>
      </c>
      <c r="E6" s="149">
        <v>9611</v>
      </c>
      <c r="F6" s="149">
        <v>931</v>
      </c>
      <c r="G6" s="149">
        <v>2064</v>
      </c>
      <c r="H6" s="149">
        <v>802</v>
      </c>
      <c r="I6" s="58">
        <v>1664</v>
      </c>
      <c r="J6" s="58">
        <v>796</v>
      </c>
      <c r="K6" s="149">
        <v>61</v>
      </c>
      <c r="L6" s="149">
        <v>34</v>
      </c>
      <c r="M6" s="194">
        <f aca="true" t="shared" si="0" ref="M6:M24">K6+C6+E6+G6+I6</f>
        <v>17434</v>
      </c>
      <c r="N6" s="194">
        <f aca="true" t="shared" si="1" ref="N6:N24">L6+D6+F6+H6+J6</f>
        <v>4115</v>
      </c>
      <c r="O6" s="19">
        <v>0</v>
      </c>
      <c r="P6" s="19"/>
      <c r="Q6" s="107"/>
      <c r="R6" s="20"/>
      <c r="S6" s="108"/>
      <c r="T6" s="108"/>
    </row>
    <row r="7" spans="1:19" s="106" customFormat="1" ht="12.75">
      <c r="A7" s="55">
        <v>2</v>
      </c>
      <c r="B7" s="58" t="s">
        <v>8</v>
      </c>
      <c r="C7" s="149">
        <f>77+49</f>
        <v>126</v>
      </c>
      <c r="D7" s="149">
        <v>70</v>
      </c>
      <c r="E7" s="149">
        <v>50</v>
      </c>
      <c r="F7" s="149">
        <v>16</v>
      </c>
      <c r="G7" s="149">
        <v>60</v>
      </c>
      <c r="H7" s="149">
        <v>41</v>
      </c>
      <c r="I7" s="58">
        <v>101</v>
      </c>
      <c r="J7" s="58">
        <v>62</v>
      </c>
      <c r="K7" s="149">
        <v>76</v>
      </c>
      <c r="L7" s="149">
        <v>44</v>
      </c>
      <c r="M7" s="194">
        <f t="shared" si="0"/>
        <v>413</v>
      </c>
      <c r="N7" s="194">
        <f t="shared" si="1"/>
        <v>233</v>
      </c>
      <c r="O7" s="19">
        <v>0</v>
      </c>
      <c r="P7" s="19"/>
      <c r="Q7" s="109"/>
      <c r="R7" s="110"/>
      <c r="S7" s="111"/>
    </row>
    <row r="8" spans="1:20" s="106" customFormat="1" ht="12.75">
      <c r="A8" s="55">
        <v>3</v>
      </c>
      <c r="B8" s="58" t="s">
        <v>9</v>
      </c>
      <c r="C8" s="149">
        <v>548</v>
      </c>
      <c r="D8" s="149">
        <v>46</v>
      </c>
      <c r="E8" s="149">
        <v>7460</v>
      </c>
      <c r="F8" s="149">
        <v>1247</v>
      </c>
      <c r="G8" s="149">
        <v>874</v>
      </c>
      <c r="H8" s="149">
        <v>679</v>
      </c>
      <c r="I8" s="58">
        <v>7438</v>
      </c>
      <c r="J8" s="58">
        <v>1012</v>
      </c>
      <c r="K8" s="149">
        <v>79</v>
      </c>
      <c r="L8" s="149">
        <v>51</v>
      </c>
      <c r="M8" s="194">
        <f t="shared" si="0"/>
        <v>16399</v>
      </c>
      <c r="N8" s="194">
        <f t="shared" si="1"/>
        <v>3035</v>
      </c>
      <c r="O8" s="19">
        <v>0</v>
      </c>
      <c r="P8" s="19"/>
      <c r="Q8" s="19"/>
      <c r="R8" s="19"/>
      <c r="T8" s="19"/>
    </row>
    <row r="9" spans="1:20" ht="12.75">
      <c r="A9" s="55">
        <v>4</v>
      </c>
      <c r="B9" s="58" t="s">
        <v>10</v>
      </c>
      <c r="C9" s="149">
        <v>22844</v>
      </c>
      <c r="D9" s="149">
        <v>17917</v>
      </c>
      <c r="E9" s="149">
        <v>8337</v>
      </c>
      <c r="F9" s="149">
        <v>1811</v>
      </c>
      <c r="G9" s="149">
        <v>15991</v>
      </c>
      <c r="H9" s="149">
        <v>1827</v>
      </c>
      <c r="I9" s="58">
        <v>7225</v>
      </c>
      <c r="J9" s="58">
        <v>1603</v>
      </c>
      <c r="K9" s="149">
        <v>8255</v>
      </c>
      <c r="L9" s="149">
        <v>3382</v>
      </c>
      <c r="M9" s="194">
        <f t="shared" si="0"/>
        <v>62652</v>
      </c>
      <c r="N9" s="194">
        <f t="shared" si="1"/>
        <v>26540</v>
      </c>
      <c r="O9" s="19">
        <v>0</v>
      </c>
      <c r="P9" s="7"/>
      <c r="Q9" s="7"/>
      <c r="T9" s="7"/>
    </row>
    <row r="10" spans="1:20" ht="12.75">
      <c r="A10" s="55">
        <v>5</v>
      </c>
      <c r="B10" s="58" t="s">
        <v>11</v>
      </c>
      <c r="C10" s="149">
        <v>21700</v>
      </c>
      <c r="D10" s="149">
        <v>1884</v>
      </c>
      <c r="E10" s="149">
        <v>1738</v>
      </c>
      <c r="F10" s="149">
        <v>412</v>
      </c>
      <c r="G10" s="149">
        <v>1397</v>
      </c>
      <c r="H10" s="149">
        <v>1965</v>
      </c>
      <c r="I10" s="58">
        <v>1562</v>
      </c>
      <c r="J10" s="58">
        <v>1072</v>
      </c>
      <c r="K10" s="149">
        <v>1567</v>
      </c>
      <c r="L10" s="149">
        <v>1078</v>
      </c>
      <c r="M10" s="194">
        <f t="shared" si="0"/>
        <v>27964</v>
      </c>
      <c r="N10" s="194">
        <f t="shared" si="1"/>
        <v>6411</v>
      </c>
      <c r="O10" s="19">
        <v>0</v>
      </c>
      <c r="P10" s="7"/>
      <c r="Q10" s="7"/>
      <c r="T10" s="7"/>
    </row>
    <row r="11" spans="1:20" ht="12.75">
      <c r="A11" s="55">
        <v>6</v>
      </c>
      <c r="B11" s="58" t="s">
        <v>12</v>
      </c>
      <c r="C11" s="149">
        <v>1382</v>
      </c>
      <c r="D11" s="149">
        <v>285</v>
      </c>
      <c r="E11" s="149">
        <v>299</v>
      </c>
      <c r="F11" s="149">
        <v>113</v>
      </c>
      <c r="G11" s="149">
        <v>1740</v>
      </c>
      <c r="H11" s="149">
        <v>532</v>
      </c>
      <c r="I11" s="58">
        <v>842</v>
      </c>
      <c r="J11" s="58">
        <v>434</v>
      </c>
      <c r="K11" s="149">
        <v>176</v>
      </c>
      <c r="L11" s="149">
        <v>39</v>
      </c>
      <c r="M11" s="194">
        <f t="shared" si="0"/>
        <v>4439</v>
      </c>
      <c r="N11" s="194">
        <f t="shared" si="1"/>
        <v>1403</v>
      </c>
      <c r="O11" s="19"/>
      <c r="P11" s="7"/>
      <c r="Q11" s="7"/>
      <c r="T11" s="7"/>
    </row>
    <row r="12" spans="1:20" s="106" customFormat="1" ht="12.75">
      <c r="A12" s="55">
        <v>7</v>
      </c>
      <c r="B12" s="58" t="s">
        <v>13</v>
      </c>
      <c r="C12" s="149">
        <v>62609</v>
      </c>
      <c r="D12" s="149">
        <v>11865</v>
      </c>
      <c r="E12" s="149">
        <v>7231</v>
      </c>
      <c r="F12" s="149">
        <v>1964</v>
      </c>
      <c r="G12" s="149">
        <v>4055</v>
      </c>
      <c r="H12" s="149">
        <v>2312</v>
      </c>
      <c r="I12" s="58">
        <v>3759</v>
      </c>
      <c r="J12" s="58">
        <v>1904</v>
      </c>
      <c r="K12" s="149">
        <v>345</v>
      </c>
      <c r="L12" s="149">
        <v>525</v>
      </c>
      <c r="M12" s="194">
        <f t="shared" si="0"/>
        <v>77999</v>
      </c>
      <c r="N12" s="194">
        <f t="shared" si="1"/>
        <v>18570</v>
      </c>
      <c r="O12" s="19"/>
      <c r="P12" s="19"/>
      <c r="Q12" s="19"/>
      <c r="R12" s="19"/>
      <c r="T12" s="19"/>
    </row>
    <row r="13" spans="1:20" s="106" customFormat="1" ht="12.75">
      <c r="A13" s="55">
        <v>8</v>
      </c>
      <c r="B13" s="58" t="s">
        <v>164</v>
      </c>
      <c r="C13" s="149">
        <v>0</v>
      </c>
      <c r="D13" s="149">
        <v>0</v>
      </c>
      <c r="E13" s="149">
        <v>1</v>
      </c>
      <c r="F13" s="149">
        <v>5</v>
      </c>
      <c r="G13" s="149">
        <v>1</v>
      </c>
      <c r="H13" s="149">
        <v>15</v>
      </c>
      <c r="I13" s="58">
        <v>0</v>
      </c>
      <c r="J13" s="58">
        <v>0</v>
      </c>
      <c r="K13" s="149">
        <v>165</v>
      </c>
      <c r="L13" s="149">
        <v>76</v>
      </c>
      <c r="M13" s="194">
        <f t="shared" si="0"/>
        <v>167</v>
      </c>
      <c r="N13" s="194">
        <f t="shared" si="1"/>
        <v>96</v>
      </c>
      <c r="O13" s="19"/>
      <c r="P13" s="19"/>
      <c r="Q13" s="19"/>
      <c r="R13" s="19"/>
      <c r="T13" s="19"/>
    </row>
    <row r="14" spans="1:20" ht="12.75">
      <c r="A14" s="55">
        <v>9</v>
      </c>
      <c r="B14" s="58" t="s">
        <v>14</v>
      </c>
      <c r="C14" s="149">
        <v>1356</v>
      </c>
      <c r="D14" s="149">
        <v>10152</v>
      </c>
      <c r="E14" s="149">
        <v>59</v>
      </c>
      <c r="F14" s="149">
        <v>768</v>
      </c>
      <c r="G14" s="149">
        <v>1472</v>
      </c>
      <c r="H14" s="149">
        <v>2917</v>
      </c>
      <c r="I14" s="58">
        <v>201</v>
      </c>
      <c r="J14" s="58">
        <v>809</v>
      </c>
      <c r="K14" s="149">
        <v>9</v>
      </c>
      <c r="L14" s="149">
        <v>6147</v>
      </c>
      <c r="M14" s="194">
        <f t="shared" si="0"/>
        <v>3097</v>
      </c>
      <c r="N14" s="194">
        <f t="shared" si="1"/>
        <v>20793</v>
      </c>
      <c r="O14" s="19"/>
      <c r="P14" s="7"/>
      <c r="Q14" s="7"/>
      <c r="T14" s="7"/>
    </row>
    <row r="15" spans="1:20" ht="12.75">
      <c r="A15" s="55">
        <v>10</v>
      </c>
      <c r="B15" s="58" t="s">
        <v>15</v>
      </c>
      <c r="C15" s="149">
        <v>1270</v>
      </c>
      <c r="D15" s="149">
        <v>175</v>
      </c>
      <c r="E15" s="149">
        <v>92</v>
      </c>
      <c r="F15" s="149">
        <v>16</v>
      </c>
      <c r="G15" s="149">
        <v>342</v>
      </c>
      <c r="H15" s="149">
        <v>62</v>
      </c>
      <c r="I15" s="58">
        <v>180</v>
      </c>
      <c r="J15" s="58">
        <v>68</v>
      </c>
      <c r="K15" s="149">
        <v>74</v>
      </c>
      <c r="L15" s="149">
        <v>14</v>
      </c>
      <c r="M15" s="194">
        <f t="shared" si="0"/>
        <v>1958</v>
      </c>
      <c r="N15" s="194">
        <f t="shared" si="1"/>
        <v>335</v>
      </c>
      <c r="O15" s="19"/>
      <c r="P15" s="7"/>
      <c r="Q15" s="7"/>
      <c r="T15" s="7"/>
    </row>
    <row r="16" spans="1:20" ht="12.75">
      <c r="A16" s="55">
        <v>11</v>
      </c>
      <c r="B16" s="58" t="s">
        <v>16</v>
      </c>
      <c r="C16" s="149">
        <v>140</v>
      </c>
      <c r="D16" s="149">
        <v>19</v>
      </c>
      <c r="E16" s="149">
        <v>90</v>
      </c>
      <c r="F16" s="149">
        <v>11</v>
      </c>
      <c r="G16" s="149">
        <v>34</v>
      </c>
      <c r="H16" s="149">
        <v>57</v>
      </c>
      <c r="I16" s="58">
        <v>18</v>
      </c>
      <c r="J16" s="58">
        <v>13</v>
      </c>
      <c r="K16" s="149">
        <v>18</v>
      </c>
      <c r="L16" s="149">
        <v>12</v>
      </c>
      <c r="M16" s="194">
        <f t="shared" si="0"/>
        <v>300</v>
      </c>
      <c r="N16" s="194">
        <f t="shared" si="1"/>
        <v>112</v>
      </c>
      <c r="O16" s="19">
        <v>0</v>
      </c>
      <c r="P16" s="7"/>
      <c r="Q16" s="7"/>
      <c r="T16" s="7"/>
    </row>
    <row r="17" spans="1:20" ht="12.75">
      <c r="A17" s="55">
        <v>12</v>
      </c>
      <c r="B17" s="58" t="s">
        <v>17</v>
      </c>
      <c r="C17" s="149">
        <v>6635</v>
      </c>
      <c r="D17" s="149">
        <v>3064</v>
      </c>
      <c r="E17" s="149">
        <v>0</v>
      </c>
      <c r="F17" s="149">
        <v>0</v>
      </c>
      <c r="G17" s="149">
        <v>1650</v>
      </c>
      <c r="H17" s="149">
        <v>81</v>
      </c>
      <c r="I17" s="58">
        <v>1284</v>
      </c>
      <c r="J17" s="58">
        <v>344</v>
      </c>
      <c r="K17" s="149">
        <v>1284</v>
      </c>
      <c r="L17" s="149">
        <v>344</v>
      </c>
      <c r="M17" s="194">
        <f t="shared" si="0"/>
        <v>10853</v>
      </c>
      <c r="N17" s="194">
        <f t="shared" si="1"/>
        <v>3833</v>
      </c>
      <c r="O17" s="19"/>
      <c r="P17" s="7"/>
      <c r="Q17" s="7"/>
      <c r="T17" s="7"/>
    </row>
    <row r="18" spans="1:20" ht="12.75">
      <c r="A18" s="55">
        <v>13</v>
      </c>
      <c r="B18" s="58" t="s">
        <v>166</v>
      </c>
      <c r="C18" s="149">
        <v>158</v>
      </c>
      <c r="D18" s="149">
        <v>941</v>
      </c>
      <c r="E18" s="149">
        <v>7</v>
      </c>
      <c r="F18" s="149">
        <v>11</v>
      </c>
      <c r="G18" s="149">
        <v>2348</v>
      </c>
      <c r="H18" s="149">
        <v>255</v>
      </c>
      <c r="I18" s="58">
        <v>0</v>
      </c>
      <c r="J18" s="58">
        <v>0</v>
      </c>
      <c r="K18" s="149">
        <v>0</v>
      </c>
      <c r="L18" s="149">
        <v>0</v>
      </c>
      <c r="M18" s="194">
        <f t="shared" si="0"/>
        <v>2513</v>
      </c>
      <c r="N18" s="194">
        <f t="shared" si="1"/>
        <v>1207</v>
      </c>
      <c r="O18" s="19"/>
      <c r="P18" s="7"/>
      <c r="Q18" s="7"/>
      <c r="T18" s="7"/>
    </row>
    <row r="19" spans="1:20" ht="12.75">
      <c r="A19" s="55">
        <v>14</v>
      </c>
      <c r="B19" s="58" t="s">
        <v>78</v>
      </c>
      <c r="C19" s="149">
        <v>9105</v>
      </c>
      <c r="D19" s="149">
        <v>2623</v>
      </c>
      <c r="E19" s="149">
        <v>4130</v>
      </c>
      <c r="F19" s="149">
        <v>1962</v>
      </c>
      <c r="G19" s="149">
        <v>6080</v>
      </c>
      <c r="H19" s="149">
        <v>3137</v>
      </c>
      <c r="I19" s="58">
        <v>2</v>
      </c>
      <c r="J19" s="58">
        <v>261</v>
      </c>
      <c r="K19" s="149">
        <v>0</v>
      </c>
      <c r="L19" s="149">
        <v>0</v>
      </c>
      <c r="M19" s="194">
        <f t="shared" si="0"/>
        <v>19317</v>
      </c>
      <c r="N19" s="194">
        <f t="shared" si="1"/>
        <v>7983</v>
      </c>
      <c r="O19" s="19"/>
      <c r="P19" s="7"/>
      <c r="Q19" s="7"/>
      <c r="T19" s="7"/>
    </row>
    <row r="20" spans="1:20" ht="12.75">
      <c r="A20" s="55">
        <v>15</v>
      </c>
      <c r="B20" s="58" t="s">
        <v>106</v>
      </c>
      <c r="C20" s="149">
        <v>979</v>
      </c>
      <c r="D20" s="149">
        <v>112</v>
      </c>
      <c r="E20" s="149">
        <v>391</v>
      </c>
      <c r="F20" s="149">
        <v>70</v>
      </c>
      <c r="G20" s="149">
        <v>0</v>
      </c>
      <c r="H20" s="149">
        <v>0</v>
      </c>
      <c r="I20" s="58">
        <v>341</v>
      </c>
      <c r="J20" s="58">
        <v>62</v>
      </c>
      <c r="K20" s="149">
        <v>0</v>
      </c>
      <c r="L20" s="149">
        <v>0</v>
      </c>
      <c r="M20" s="194">
        <f t="shared" si="0"/>
        <v>1711</v>
      </c>
      <c r="N20" s="194">
        <f t="shared" si="1"/>
        <v>244</v>
      </c>
      <c r="O20" s="19">
        <v>0</v>
      </c>
      <c r="P20" s="7"/>
      <c r="Q20" s="7"/>
      <c r="T20" s="7"/>
    </row>
    <row r="21" spans="1:20" s="106" customFormat="1" ht="12.75">
      <c r="A21" s="55">
        <v>16</v>
      </c>
      <c r="B21" s="58" t="s">
        <v>20</v>
      </c>
      <c r="C21" s="149">
        <v>13909</v>
      </c>
      <c r="D21" s="149">
        <v>3440</v>
      </c>
      <c r="E21" s="149">
        <v>845</v>
      </c>
      <c r="F21" s="149">
        <v>843</v>
      </c>
      <c r="G21" s="149">
        <v>3640</v>
      </c>
      <c r="H21" s="149">
        <v>1379</v>
      </c>
      <c r="I21" s="58">
        <v>652</v>
      </c>
      <c r="J21" s="58">
        <v>289</v>
      </c>
      <c r="K21" s="149">
        <v>328</v>
      </c>
      <c r="L21" s="149">
        <v>162</v>
      </c>
      <c r="M21" s="194">
        <f t="shared" si="0"/>
        <v>19374</v>
      </c>
      <c r="N21" s="194">
        <f t="shared" si="1"/>
        <v>6113</v>
      </c>
      <c r="O21" s="19">
        <v>0</v>
      </c>
      <c r="P21" s="19"/>
      <c r="Q21" s="19"/>
      <c r="R21" s="19"/>
      <c r="T21" s="19"/>
    </row>
    <row r="22" spans="1:20" ht="12.75">
      <c r="A22" s="55">
        <v>17</v>
      </c>
      <c r="B22" s="58" t="s">
        <v>21</v>
      </c>
      <c r="C22" s="149">
        <v>33695</v>
      </c>
      <c r="D22" s="149">
        <v>2588</v>
      </c>
      <c r="E22" s="149">
        <v>46</v>
      </c>
      <c r="F22" s="149">
        <v>5</v>
      </c>
      <c r="G22" s="149">
        <v>3448</v>
      </c>
      <c r="H22" s="149">
        <v>841</v>
      </c>
      <c r="I22" s="58">
        <v>2681</v>
      </c>
      <c r="J22" s="58">
        <v>278</v>
      </c>
      <c r="K22" s="149">
        <v>356</v>
      </c>
      <c r="L22" s="149">
        <v>13</v>
      </c>
      <c r="M22" s="194">
        <f t="shared" si="0"/>
        <v>40226</v>
      </c>
      <c r="N22" s="194">
        <f t="shared" si="1"/>
        <v>3725</v>
      </c>
      <c r="O22" s="19">
        <v>0</v>
      </c>
      <c r="P22" s="7"/>
      <c r="Q22" s="7"/>
      <c r="T22" s="7"/>
    </row>
    <row r="23" spans="1:20" ht="12.75">
      <c r="A23" s="55">
        <v>18</v>
      </c>
      <c r="B23" s="58" t="s">
        <v>19</v>
      </c>
      <c r="C23" s="149">
        <v>1686</v>
      </c>
      <c r="D23" s="149">
        <v>227</v>
      </c>
      <c r="E23" s="149">
        <v>18</v>
      </c>
      <c r="F23" s="149">
        <v>5</v>
      </c>
      <c r="G23" s="149">
        <v>12</v>
      </c>
      <c r="H23" s="149">
        <v>2</v>
      </c>
      <c r="I23" s="58">
        <v>0</v>
      </c>
      <c r="J23" s="58">
        <v>0</v>
      </c>
      <c r="K23" s="149">
        <v>0</v>
      </c>
      <c r="L23" s="149">
        <v>0</v>
      </c>
      <c r="M23" s="194">
        <f t="shared" si="0"/>
        <v>1716</v>
      </c>
      <c r="N23" s="194">
        <f t="shared" si="1"/>
        <v>234</v>
      </c>
      <c r="O23" s="19"/>
      <c r="P23" s="7"/>
      <c r="Q23" s="7"/>
      <c r="T23" s="7"/>
    </row>
    <row r="24" spans="1:20" ht="12.75">
      <c r="A24" s="55">
        <v>19</v>
      </c>
      <c r="B24" s="58" t="s">
        <v>126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58">
        <v>0</v>
      </c>
      <c r="J24" s="58">
        <v>0</v>
      </c>
      <c r="K24" s="149">
        <v>0</v>
      </c>
      <c r="L24" s="149">
        <v>0</v>
      </c>
      <c r="M24" s="194">
        <f t="shared" si="0"/>
        <v>0</v>
      </c>
      <c r="N24" s="194">
        <f t="shared" si="1"/>
        <v>0</v>
      </c>
      <c r="O24" s="19">
        <v>0</v>
      </c>
      <c r="P24" s="7"/>
      <c r="Q24" s="7"/>
      <c r="T24" s="7"/>
    </row>
    <row r="25" spans="1:20" s="169" customFormat="1" ht="14.25">
      <c r="A25" s="207"/>
      <c r="B25" s="168" t="s">
        <v>226</v>
      </c>
      <c r="C25" s="168">
        <f aca="true" t="shared" si="2" ref="C25:N25">SUM(C6:C24)</f>
        <v>182176</v>
      </c>
      <c r="D25" s="168">
        <f t="shared" si="2"/>
        <v>56960</v>
      </c>
      <c r="E25" s="168">
        <f t="shared" si="2"/>
        <v>40405</v>
      </c>
      <c r="F25" s="168">
        <f t="shared" si="2"/>
        <v>10190</v>
      </c>
      <c r="G25" s="168">
        <f t="shared" si="2"/>
        <v>45208</v>
      </c>
      <c r="H25" s="168">
        <f t="shared" si="2"/>
        <v>16904</v>
      </c>
      <c r="I25" s="168">
        <f t="shared" si="2"/>
        <v>27950</v>
      </c>
      <c r="J25" s="168">
        <f t="shared" si="2"/>
        <v>9007</v>
      </c>
      <c r="K25" s="168">
        <f>SUM(K6:K24)</f>
        <v>12793</v>
      </c>
      <c r="L25" s="168">
        <f>SUM(L6:L24)</f>
        <v>11921</v>
      </c>
      <c r="M25" s="201">
        <f t="shared" si="2"/>
        <v>308532</v>
      </c>
      <c r="N25" s="201">
        <f t="shared" si="2"/>
        <v>104982</v>
      </c>
      <c r="O25" s="213"/>
      <c r="P25" s="170"/>
      <c r="Q25" s="170"/>
      <c r="R25" s="170"/>
      <c r="T25" s="170"/>
    </row>
    <row r="26" spans="1:20" ht="12.75">
      <c r="A26" s="55">
        <v>20</v>
      </c>
      <c r="B26" s="58" t="s">
        <v>23</v>
      </c>
      <c r="C26" s="149">
        <v>0</v>
      </c>
      <c r="D26" s="149">
        <v>0</v>
      </c>
      <c r="E26" s="149">
        <v>36</v>
      </c>
      <c r="F26" s="149">
        <v>14</v>
      </c>
      <c r="G26" s="149">
        <v>28</v>
      </c>
      <c r="H26" s="149">
        <v>9</v>
      </c>
      <c r="I26" s="58">
        <v>12</v>
      </c>
      <c r="J26" s="58">
        <v>4</v>
      </c>
      <c r="K26" s="149">
        <v>0</v>
      </c>
      <c r="L26" s="149">
        <v>0</v>
      </c>
      <c r="M26" s="194">
        <f aca="true" t="shared" si="3" ref="M26:N32">K26+C26+E26+G26+I26</f>
        <v>76</v>
      </c>
      <c r="N26" s="194">
        <f t="shared" si="3"/>
        <v>27</v>
      </c>
      <c r="O26" s="19"/>
      <c r="P26" s="7"/>
      <c r="Q26" s="7"/>
      <c r="T26" s="7"/>
    </row>
    <row r="27" spans="1:20" ht="12.75">
      <c r="A27" s="55">
        <v>21</v>
      </c>
      <c r="B27" s="58" t="s">
        <v>274</v>
      </c>
      <c r="C27" s="149">
        <v>14</v>
      </c>
      <c r="D27" s="149">
        <v>15</v>
      </c>
      <c r="E27" s="149">
        <v>31</v>
      </c>
      <c r="F27" s="149">
        <v>1410</v>
      </c>
      <c r="G27" s="149">
        <v>0</v>
      </c>
      <c r="H27" s="149">
        <v>0</v>
      </c>
      <c r="I27" s="58">
        <v>3</v>
      </c>
      <c r="J27" s="58">
        <v>100</v>
      </c>
      <c r="K27" s="149">
        <v>3</v>
      </c>
      <c r="L27" s="149">
        <v>100</v>
      </c>
      <c r="M27" s="194">
        <f t="shared" si="3"/>
        <v>51</v>
      </c>
      <c r="N27" s="194">
        <f t="shared" si="3"/>
        <v>1625</v>
      </c>
      <c r="O27" s="19"/>
      <c r="P27" s="7"/>
      <c r="Q27" s="7"/>
      <c r="T27" s="7"/>
    </row>
    <row r="28" spans="1:20" ht="12.75">
      <c r="A28" s="55">
        <v>22</v>
      </c>
      <c r="B28" s="58" t="s">
        <v>171</v>
      </c>
      <c r="C28" s="149">
        <v>157</v>
      </c>
      <c r="D28" s="149">
        <v>159</v>
      </c>
      <c r="E28" s="149">
        <v>95</v>
      </c>
      <c r="F28" s="149">
        <v>54</v>
      </c>
      <c r="G28" s="149">
        <v>73</v>
      </c>
      <c r="H28" s="149">
        <v>32</v>
      </c>
      <c r="I28" s="58">
        <v>25</v>
      </c>
      <c r="J28" s="58">
        <v>11</v>
      </c>
      <c r="K28" s="149">
        <v>0</v>
      </c>
      <c r="L28" s="149">
        <v>0</v>
      </c>
      <c r="M28" s="194">
        <f t="shared" si="3"/>
        <v>350</v>
      </c>
      <c r="N28" s="194">
        <f t="shared" si="3"/>
        <v>256</v>
      </c>
      <c r="O28" s="19"/>
      <c r="P28" s="7"/>
      <c r="Q28" s="7"/>
      <c r="T28" s="7"/>
    </row>
    <row r="29" spans="1:20" ht="12.75">
      <c r="A29" s="55">
        <v>23</v>
      </c>
      <c r="B29" s="58" t="s">
        <v>22</v>
      </c>
      <c r="C29" s="149">
        <v>39</v>
      </c>
      <c r="D29" s="149">
        <v>584</v>
      </c>
      <c r="E29" s="149">
        <v>4</v>
      </c>
      <c r="F29" s="149">
        <v>85</v>
      </c>
      <c r="G29" s="149">
        <v>1</v>
      </c>
      <c r="H29" s="149">
        <v>1</v>
      </c>
      <c r="I29" s="58">
        <v>6</v>
      </c>
      <c r="J29" s="58">
        <v>87</v>
      </c>
      <c r="K29" s="149">
        <v>1</v>
      </c>
      <c r="L29" s="149">
        <v>1</v>
      </c>
      <c r="M29" s="194">
        <f t="shared" si="3"/>
        <v>51</v>
      </c>
      <c r="N29" s="194">
        <f t="shared" si="3"/>
        <v>758</v>
      </c>
      <c r="O29" s="19"/>
      <c r="P29" s="7"/>
      <c r="Q29" s="7"/>
      <c r="T29" s="7"/>
    </row>
    <row r="30" spans="1:20" s="106" customFormat="1" ht="12.75">
      <c r="A30" s="55">
        <v>24</v>
      </c>
      <c r="B30" s="58" t="s">
        <v>143</v>
      </c>
      <c r="C30" s="149">
        <v>168</v>
      </c>
      <c r="D30" s="149">
        <v>559</v>
      </c>
      <c r="E30" s="149">
        <v>0</v>
      </c>
      <c r="F30" s="149">
        <v>65</v>
      </c>
      <c r="G30" s="149">
        <v>20</v>
      </c>
      <c r="H30" s="149">
        <v>392</v>
      </c>
      <c r="I30" s="58">
        <v>208</v>
      </c>
      <c r="J30" s="58">
        <v>91</v>
      </c>
      <c r="K30" s="149">
        <v>18</v>
      </c>
      <c r="L30" s="149">
        <v>13</v>
      </c>
      <c r="M30" s="194">
        <f t="shared" si="3"/>
        <v>414</v>
      </c>
      <c r="N30" s="194">
        <f t="shared" si="3"/>
        <v>1120</v>
      </c>
      <c r="O30" s="19">
        <v>164.7</v>
      </c>
      <c r="P30" s="19"/>
      <c r="Q30" s="20"/>
      <c r="R30" s="545"/>
      <c r="S30" s="108"/>
      <c r="T30" s="20"/>
    </row>
    <row r="31" spans="1:20" ht="12.75">
      <c r="A31" s="55">
        <v>25</v>
      </c>
      <c r="B31" s="58" t="s">
        <v>18</v>
      </c>
      <c r="C31" s="149">
        <f>107118+437</f>
        <v>107555</v>
      </c>
      <c r="D31" s="149">
        <f>37529+183</f>
        <v>37712</v>
      </c>
      <c r="E31" s="149">
        <f>14634+37</f>
        <v>14671</v>
      </c>
      <c r="F31" s="149">
        <f>7803+10</f>
        <v>7813</v>
      </c>
      <c r="G31" s="149">
        <f>16064+92</f>
        <v>16156</v>
      </c>
      <c r="H31" s="149">
        <f>16093+37</f>
        <v>16130</v>
      </c>
      <c r="I31" s="58">
        <f>10752+6</f>
        <v>10758</v>
      </c>
      <c r="J31" s="58">
        <f>20176+2</f>
        <v>20178</v>
      </c>
      <c r="K31" s="149">
        <f>7861+4</f>
        <v>7865</v>
      </c>
      <c r="L31" s="149">
        <v>4714</v>
      </c>
      <c r="M31" s="194">
        <f t="shared" si="3"/>
        <v>157005</v>
      </c>
      <c r="N31" s="194">
        <f t="shared" si="3"/>
        <v>86547</v>
      </c>
      <c r="O31" s="19">
        <v>0</v>
      </c>
      <c r="P31" s="7"/>
      <c r="Q31" s="7"/>
      <c r="T31" s="7"/>
    </row>
    <row r="32" spans="1:20" ht="12.75">
      <c r="A32" s="55">
        <v>26</v>
      </c>
      <c r="B32" s="58" t="s">
        <v>105</v>
      </c>
      <c r="C32" s="149">
        <v>16638</v>
      </c>
      <c r="D32" s="149">
        <v>9569</v>
      </c>
      <c r="E32" s="149">
        <v>711</v>
      </c>
      <c r="F32" s="149">
        <v>234</v>
      </c>
      <c r="G32" s="149">
        <v>8251</v>
      </c>
      <c r="H32" s="149">
        <v>5693</v>
      </c>
      <c r="I32" s="58">
        <v>2625</v>
      </c>
      <c r="J32" s="58">
        <v>885</v>
      </c>
      <c r="K32" s="149">
        <v>216</v>
      </c>
      <c r="L32" s="149">
        <v>9871</v>
      </c>
      <c r="M32" s="194">
        <f t="shared" si="3"/>
        <v>28441</v>
      </c>
      <c r="N32" s="194">
        <f t="shared" si="3"/>
        <v>26252</v>
      </c>
      <c r="O32" s="19">
        <v>0</v>
      </c>
      <c r="P32" s="7"/>
      <c r="Q32" s="7"/>
      <c r="T32" s="7"/>
    </row>
    <row r="33" spans="1:20" s="169" customFormat="1" ht="14.25">
      <c r="A33" s="207"/>
      <c r="B33" s="168" t="s">
        <v>228</v>
      </c>
      <c r="C33" s="168">
        <f aca="true" t="shared" si="4" ref="C33:N33">SUM(C26:C32)</f>
        <v>124571</v>
      </c>
      <c r="D33" s="168">
        <f t="shared" si="4"/>
        <v>48598</v>
      </c>
      <c r="E33" s="168">
        <f t="shared" si="4"/>
        <v>15548</v>
      </c>
      <c r="F33" s="168">
        <f t="shared" si="4"/>
        <v>9675</v>
      </c>
      <c r="G33" s="168">
        <f t="shared" si="4"/>
        <v>24529</v>
      </c>
      <c r="H33" s="168">
        <f t="shared" si="4"/>
        <v>22257</v>
      </c>
      <c r="I33" s="168">
        <f t="shared" si="4"/>
        <v>13637</v>
      </c>
      <c r="J33" s="168">
        <f t="shared" si="4"/>
        <v>21356</v>
      </c>
      <c r="K33" s="168">
        <f>SUM(K26:K32)</f>
        <v>8103</v>
      </c>
      <c r="L33" s="168">
        <f>SUM(L26:L32)</f>
        <v>14699</v>
      </c>
      <c r="M33" s="201">
        <f t="shared" si="4"/>
        <v>186388</v>
      </c>
      <c r="N33" s="201">
        <f t="shared" si="4"/>
        <v>116585</v>
      </c>
      <c r="O33" s="213"/>
      <c r="P33" s="170"/>
      <c r="Q33" s="170"/>
      <c r="R33" s="170"/>
      <c r="T33" s="170"/>
    </row>
    <row r="34" spans="1:20" ht="12.75">
      <c r="A34" s="55">
        <v>27</v>
      </c>
      <c r="B34" s="58" t="s">
        <v>165</v>
      </c>
      <c r="C34" s="149">
        <v>3986</v>
      </c>
      <c r="D34" s="149">
        <v>674</v>
      </c>
      <c r="E34" s="149">
        <v>1841</v>
      </c>
      <c r="F34" s="149">
        <v>438</v>
      </c>
      <c r="G34" s="149">
        <v>1801</v>
      </c>
      <c r="H34" s="149">
        <v>444</v>
      </c>
      <c r="I34" s="58">
        <v>1671</v>
      </c>
      <c r="J34" s="58">
        <v>434</v>
      </c>
      <c r="K34" s="149">
        <v>1601</v>
      </c>
      <c r="L34" s="149">
        <v>409</v>
      </c>
      <c r="M34" s="194">
        <f aca="true" t="shared" si="5" ref="M34:M46">K34+C34+E34+G34+I34</f>
        <v>10900</v>
      </c>
      <c r="N34" s="194">
        <f aca="true" t="shared" si="6" ref="N34:N46">L34+D34+F34+H34+J34</f>
        <v>2399</v>
      </c>
      <c r="O34" s="19">
        <v>0</v>
      </c>
      <c r="P34" s="7"/>
      <c r="Q34" s="7"/>
      <c r="T34" s="7"/>
    </row>
    <row r="35" spans="1:20" s="106" customFormat="1" ht="12.75">
      <c r="A35" s="55">
        <v>28</v>
      </c>
      <c r="B35" s="58" t="s">
        <v>234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58">
        <v>0</v>
      </c>
      <c r="J35" s="58">
        <v>0</v>
      </c>
      <c r="K35" s="149">
        <v>0</v>
      </c>
      <c r="L35" s="149">
        <v>0</v>
      </c>
      <c r="M35" s="194">
        <f t="shared" si="5"/>
        <v>0</v>
      </c>
      <c r="N35" s="194">
        <f t="shared" si="6"/>
        <v>0</v>
      </c>
      <c r="O35" s="19">
        <v>0</v>
      </c>
      <c r="P35" s="19"/>
      <c r="Q35" s="19"/>
      <c r="R35" s="19"/>
      <c r="T35" s="19"/>
    </row>
    <row r="36" spans="1:20" ht="12.75">
      <c r="A36" s="55">
        <v>29</v>
      </c>
      <c r="B36" s="58" t="s">
        <v>220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58">
        <v>0</v>
      </c>
      <c r="J36" s="58">
        <v>0</v>
      </c>
      <c r="K36" s="149">
        <v>0</v>
      </c>
      <c r="L36" s="149">
        <v>0</v>
      </c>
      <c r="M36" s="194">
        <f t="shared" si="5"/>
        <v>0</v>
      </c>
      <c r="N36" s="194">
        <f t="shared" si="6"/>
        <v>0</v>
      </c>
      <c r="O36" s="19">
        <v>0</v>
      </c>
      <c r="P36" s="7"/>
      <c r="Q36" s="7"/>
      <c r="T36" s="7"/>
    </row>
    <row r="37" spans="1:20" ht="12.75">
      <c r="A37" s="55">
        <v>30</v>
      </c>
      <c r="B37" s="58" t="s">
        <v>239</v>
      </c>
      <c r="C37" s="149">
        <v>27</v>
      </c>
      <c r="D37" s="149">
        <v>0</v>
      </c>
      <c r="E37" s="149">
        <v>52</v>
      </c>
      <c r="F37" s="149">
        <v>128</v>
      </c>
      <c r="G37" s="149">
        <v>1</v>
      </c>
      <c r="H37" s="149">
        <v>449</v>
      </c>
      <c r="I37" s="58">
        <v>0</v>
      </c>
      <c r="J37" s="58">
        <v>0</v>
      </c>
      <c r="K37" s="149">
        <v>227</v>
      </c>
      <c r="L37" s="149">
        <v>33</v>
      </c>
      <c r="M37" s="194">
        <f t="shared" si="5"/>
        <v>307</v>
      </c>
      <c r="N37" s="194">
        <f t="shared" si="6"/>
        <v>610</v>
      </c>
      <c r="O37" s="19"/>
      <c r="P37" s="7"/>
      <c r="Q37" s="7"/>
      <c r="T37" s="7"/>
    </row>
    <row r="38" spans="1:20" s="106" customFormat="1" ht="12.75">
      <c r="A38" s="55">
        <v>31</v>
      </c>
      <c r="B38" s="58" t="s">
        <v>221</v>
      </c>
      <c r="C38" s="149">
        <v>280</v>
      </c>
      <c r="D38" s="149">
        <v>81</v>
      </c>
      <c r="E38" s="149">
        <v>0</v>
      </c>
      <c r="F38" s="149">
        <v>0</v>
      </c>
      <c r="G38" s="149">
        <v>1</v>
      </c>
      <c r="H38" s="149">
        <v>29</v>
      </c>
      <c r="I38" s="58">
        <v>0</v>
      </c>
      <c r="J38" s="58">
        <v>0</v>
      </c>
      <c r="K38" s="149">
        <v>0</v>
      </c>
      <c r="L38" s="149">
        <v>0</v>
      </c>
      <c r="M38" s="194">
        <f t="shared" si="5"/>
        <v>281</v>
      </c>
      <c r="N38" s="194">
        <f t="shared" si="6"/>
        <v>110</v>
      </c>
      <c r="O38" s="19"/>
      <c r="P38" s="19"/>
      <c r="Q38" s="19"/>
      <c r="R38" s="19"/>
      <c r="T38" s="19"/>
    </row>
    <row r="39" spans="1:20" ht="12.75">
      <c r="A39" s="55">
        <v>32</v>
      </c>
      <c r="B39" s="58" t="s">
        <v>222</v>
      </c>
      <c r="C39" s="149">
        <v>0</v>
      </c>
      <c r="D39" s="149">
        <v>169</v>
      </c>
      <c r="E39" s="149">
        <v>0</v>
      </c>
      <c r="F39" s="149">
        <v>0</v>
      </c>
      <c r="G39" s="149">
        <v>0</v>
      </c>
      <c r="H39" s="149">
        <v>0</v>
      </c>
      <c r="I39" s="58">
        <v>0</v>
      </c>
      <c r="J39" s="58">
        <v>0</v>
      </c>
      <c r="K39" s="149">
        <v>0</v>
      </c>
      <c r="L39" s="149">
        <v>0</v>
      </c>
      <c r="M39" s="194">
        <f t="shared" si="5"/>
        <v>0</v>
      </c>
      <c r="N39" s="194">
        <f t="shared" si="6"/>
        <v>169</v>
      </c>
      <c r="O39" s="19"/>
      <c r="P39" s="7"/>
      <c r="Q39" s="7"/>
      <c r="T39" s="7"/>
    </row>
    <row r="40" spans="1:20" ht="12.75">
      <c r="A40" s="113">
        <v>33</v>
      </c>
      <c r="B40" s="116" t="s">
        <v>455</v>
      </c>
      <c r="C40" s="149">
        <v>0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58">
        <v>0</v>
      </c>
      <c r="J40" s="58">
        <v>0</v>
      </c>
      <c r="K40" s="149">
        <v>0</v>
      </c>
      <c r="L40" s="149">
        <v>0</v>
      </c>
      <c r="M40" s="194">
        <f t="shared" si="5"/>
        <v>0</v>
      </c>
      <c r="N40" s="194">
        <f t="shared" si="6"/>
        <v>0</v>
      </c>
      <c r="O40" s="19"/>
      <c r="P40" s="7"/>
      <c r="Q40" s="7"/>
      <c r="T40" s="7"/>
    </row>
    <row r="41" spans="1:20" s="106" customFormat="1" ht="12.75">
      <c r="A41" s="55">
        <v>34</v>
      </c>
      <c r="B41" s="58" t="s">
        <v>243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58">
        <v>0</v>
      </c>
      <c r="J41" s="58">
        <v>0</v>
      </c>
      <c r="K41" s="149">
        <v>0</v>
      </c>
      <c r="L41" s="149">
        <v>0</v>
      </c>
      <c r="M41" s="194">
        <f t="shared" si="5"/>
        <v>0</v>
      </c>
      <c r="N41" s="194">
        <f t="shared" si="6"/>
        <v>0</v>
      </c>
      <c r="O41" s="19"/>
      <c r="P41" s="19"/>
      <c r="Q41" s="19"/>
      <c r="R41" s="19"/>
      <c r="T41" s="19"/>
    </row>
    <row r="42" spans="1:20" ht="12.75">
      <c r="A42" s="55">
        <v>35</v>
      </c>
      <c r="B42" s="52" t="s">
        <v>261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58">
        <v>4</v>
      </c>
      <c r="J42" s="58">
        <v>173</v>
      </c>
      <c r="K42" s="149">
        <v>0</v>
      </c>
      <c r="L42" s="149">
        <v>0</v>
      </c>
      <c r="M42" s="194">
        <f t="shared" si="5"/>
        <v>4</v>
      </c>
      <c r="N42" s="194">
        <f t="shared" si="6"/>
        <v>173</v>
      </c>
      <c r="O42" s="19">
        <v>0</v>
      </c>
      <c r="P42" s="7"/>
      <c r="Q42" s="7"/>
      <c r="T42" s="7"/>
    </row>
    <row r="43" spans="1:20" ht="12.75">
      <c r="A43" s="55">
        <v>36</v>
      </c>
      <c r="B43" s="52" t="s">
        <v>24</v>
      </c>
      <c r="C43" s="149">
        <v>2</v>
      </c>
      <c r="D43" s="149">
        <v>1</v>
      </c>
      <c r="E43" s="149">
        <v>3</v>
      </c>
      <c r="F43" s="149">
        <v>0</v>
      </c>
      <c r="G43" s="149">
        <v>1</v>
      </c>
      <c r="H43" s="149">
        <v>3</v>
      </c>
      <c r="I43" s="58">
        <v>2</v>
      </c>
      <c r="J43" s="58">
        <v>16</v>
      </c>
      <c r="K43" s="149">
        <v>1</v>
      </c>
      <c r="L43" s="149">
        <v>0</v>
      </c>
      <c r="M43" s="194">
        <f t="shared" si="5"/>
        <v>9</v>
      </c>
      <c r="N43" s="194">
        <f t="shared" si="6"/>
        <v>20</v>
      </c>
      <c r="O43" s="19">
        <v>64.48</v>
      </c>
      <c r="P43" s="7"/>
      <c r="Q43" s="7"/>
      <c r="T43" s="7"/>
    </row>
    <row r="44" spans="1:20" ht="12.75">
      <c r="A44" s="55">
        <v>37</v>
      </c>
      <c r="B44" s="52" t="s">
        <v>225</v>
      </c>
      <c r="C44" s="149">
        <v>14</v>
      </c>
      <c r="D44" s="149">
        <v>8</v>
      </c>
      <c r="E44" s="149">
        <v>9</v>
      </c>
      <c r="F44" s="149">
        <v>4</v>
      </c>
      <c r="G44" s="149">
        <v>0</v>
      </c>
      <c r="H44" s="149">
        <v>0</v>
      </c>
      <c r="I44" s="58">
        <v>2</v>
      </c>
      <c r="J44" s="58">
        <v>312</v>
      </c>
      <c r="K44" s="149">
        <v>0</v>
      </c>
      <c r="L44" s="149">
        <v>0</v>
      </c>
      <c r="M44" s="194">
        <f t="shared" si="5"/>
        <v>25</v>
      </c>
      <c r="N44" s="194">
        <f t="shared" si="6"/>
        <v>324</v>
      </c>
      <c r="O44" s="19">
        <v>0</v>
      </c>
      <c r="P44" s="7"/>
      <c r="Q44" s="7"/>
      <c r="T44" s="7"/>
    </row>
    <row r="45" spans="1:20" ht="12.75">
      <c r="A45" s="55">
        <v>38</v>
      </c>
      <c r="B45" s="52" t="s">
        <v>456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58">
        <v>0</v>
      </c>
      <c r="J45" s="58">
        <v>0</v>
      </c>
      <c r="K45" s="149">
        <v>0</v>
      </c>
      <c r="L45" s="149">
        <v>0</v>
      </c>
      <c r="M45" s="194">
        <f t="shared" si="5"/>
        <v>0</v>
      </c>
      <c r="N45" s="194">
        <f t="shared" si="6"/>
        <v>0</v>
      </c>
      <c r="O45" s="19"/>
      <c r="P45" s="7"/>
      <c r="Q45" s="7"/>
      <c r="T45" s="7"/>
    </row>
    <row r="46" spans="1:20" ht="12.75">
      <c r="A46" s="55">
        <v>39</v>
      </c>
      <c r="B46" s="58" t="s">
        <v>537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58">
        <v>0</v>
      </c>
      <c r="J46" s="58">
        <v>0</v>
      </c>
      <c r="K46" s="149">
        <v>0</v>
      </c>
      <c r="L46" s="149">
        <v>0</v>
      </c>
      <c r="M46" s="194">
        <f t="shared" si="5"/>
        <v>0</v>
      </c>
      <c r="N46" s="194">
        <f t="shared" si="6"/>
        <v>0</v>
      </c>
      <c r="O46" s="19"/>
      <c r="P46" s="7"/>
      <c r="Q46" s="6"/>
      <c r="T46" s="7"/>
    </row>
    <row r="47" spans="1:20" s="169" customFormat="1" ht="14.25">
      <c r="A47" s="207"/>
      <c r="B47" s="168" t="s">
        <v>227</v>
      </c>
      <c r="C47" s="168">
        <f aca="true" t="shared" si="7" ref="C47:N47">SUM(C34:C46)</f>
        <v>4309</v>
      </c>
      <c r="D47" s="168">
        <f t="shared" si="7"/>
        <v>933</v>
      </c>
      <c r="E47" s="168">
        <f t="shared" si="7"/>
        <v>1905</v>
      </c>
      <c r="F47" s="168">
        <f t="shared" si="7"/>
        <v>570</v>
      </c>
      <c r="G47" s="168">
        <f t="shared" si="7"/>
        <v>1804</v>
      </c>
      <c r="H47" s="168">
        <f t="shared" si="7"/>
        <v>925</v>
      </c>
      <c r="I47" s="168">
        <f t="shared" si="7"/>
        <v>1679</v>
      </c>
      <c r="J47" s="168">
        <f t="shared" si="7"/>
        <v>935</v>
      </c>
      <c r="K47" s="168">
        <f>SUM(K34:K46)</f>
        <v>1829</v>
      </c>
      <c r="L47" s="168">
        <f>SUM(L34:L46)</f>
        <v>442</v>
      </c>
      <c r="M47" s="201">
        <f t="shared" si="7"/>
        <v>11526</v>
      </c>
      <c r="N47" s="201">
        <f t="shared" si="7"/>
        <v>3805</v>
      </c>
      <c r="O47" s="213"/>
      <c r="P47" s="170"/>
      <c r="Q47" s="171"/>
      <c r="R47" s="170"/>
      <c r="T47" s="170"/>
    </row>
    <row r="48" spans="1:20" s="169" customFormat="1" ht="14.25">
      <c r="A48" s="207"/>
      <c r="B48" s="208" t="s">
        <v>125</v>
      </c>
      <c r="C48" s="168">
        <f aca="true" t="shared" si="8" ref="C48:N48">C25+C33+C47</f>
        <v>311056</v>
      </c>
      <c r="D48" s="168">
        <f t="shared" si="8"/>
        <v>106491</v>
      </c>
      <c r="E48" s="168">
        <f t="shared" si="8"/>
        <v>57858</v>
      </c>
      <c r="F48" s="168">
        <f t="shared" si="8"/>
        <v>20435</v>
      </c>
      <c r="G48" s="168">
        <f t="shared" si="8"/>
        <v>71541</v>
      </c>
      <c r="H48" s="168">
        <f t="shared" si="8"/>
        <v>40086</v>
      </c>
      <c r="I48" s="168">
        <f t="shared" si="8"/>
        <v>43266</v>
      </c>
      <c r="J48" s="168">
        <f t="shared" si="8"/>
        <v>31298</v>
      </c>
      <c r="K48" s="168">
        <f t="shared" si="8"/>
        <v>22725</v>
      </c>
      <c r="L48" s="168">
        <f t="shared" si="8"/>
        <v>27062</v>
      </c>
      <c r="M48" s="201">
        <f t="shared" si="8"/>
        <v>506446</v>
      </c>
      <c r="N48" s="201">
        <f t="shared" si="8"/>
        <v>225372</v>
      </c>
      <c r="O48" s="214"/>
      <c r="P48" s="171"/>
      <c r="Q48" s="171"/>
      <c r="R48" s="170"/>
      <c r="T48" s="170"/>
    </row>
    <row r="49" spans="1:20" ht="18" customHeight="1">
      <c r="A49" s="104" t="s">
        <v>36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195"/>
      <c r="N49" s="195"/>
      <c r="O49" s="20"/>
      <c r="P49" s="8"/>
      <c r="Q49" s="8"/>
      <c r="R49" s="8"/>
      <c r="S49" s="2"/>
      <c r="T49" s="8"/>
    </row>
    <row r="50" spans="1:20" ht="18" customHeight="1">
      <c r="A50" s="104" t="s">
        <v>36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195"/>
      <c r="N50" s="195"/>
      <c r="O50" s="20"/>
      <c r="P50" s="8"/>
      <c r="Q50" s="8"/>
      <c r="R50" s="8"/>
      <c r="S50" s="2"/>
      <c r="T50" s="8"/>
    </row>
    <row r="51" spans="1:20" ht="18" customHeight="1">
      <c r="A51" s="104" t="s">
        <v>36</v>
      </c>
      <c r="B51" s="69"/>
      <c r="C51" s="785" t="s">
        <v>580</v>
      </c>
      <c r="D51" s="786"/>
      <c r="E51" s="69"/>
      <c r="F51" s="69"/>
      <c r="G51" s="69"/>
      <c r="H51" s="69"/>
      <c r="I51" s="69"/>
      <c r="J51" s="69"/>
      <c r="K51" s="69"/>
      <c r="L51" s="69"/>
      <c r="M51" s="195"/>
      <c r="N51" s="195"/>
      <c r="O51" s="20"/>
      <c r="P51" s="8"/>
      <c r="Q51" s="8"/>
      <c r="R51" s="8"/>
      <c r="S51" s="2"/>
      <c r="T51" s="8"/>
    </row>
    <row r="52" spans="1:20" ht="12.75">
      <c r="A52" s="206" t="s">
        <v>4</v>
      </c>
      <c r="B52" s="206" t="s">
        <v>5</v>
      </c>
      <c r="C52" s="785" t="s">
        <v>580</v>
      </c>
      <c r="D52" s="786"/>
      <c r="E52" s="785" t="s">
        <v>211</v>
      </c>
      <c r="F52" s="786"/>
      <c r="G52" s="785" t="s">
        <v>246</v>
      </c>
      <c r="H52" s="786"/>
      <c r="I52" s="785" t="s">
        <v>374</v>
      </c>
      <c r="J52" s="786"/>
      <c r="K52" s="785" t="s">
        <v>564</v>
      </c>
      <c r="L52" s="786"/>
      <c r="M52" s="789" t="s">
        <v>3</v>
      </c>
      <c r="N52" s="790"/>
      <c r="O52" s="20"/>
      <c r="P52" s="8"/>
      <c r="Q52" s="8"/>
      <c r="R52" s="8"/>
      <c r="S52" s="2"/>
      <c r="T52" s="8"/>
    </row>
    <row r="53" spans="1:20" ht="12.75">
      <c r="A53" s="190"/>
      <c r="B53" s="190"/>
      <c r="C53" s="147" t="s">
        <v>57</v>
      </c>
      <c r="D53" s="147" t="s">
        <v>64</v>
      </c>
      <c r="E53" s="147" t="s">
        <v>57</v>
      </c>
      <c r="F53" s="147" t="s">
        <v>64</v>
      </c>
      <c r="G53" s="147" t="s">
        <v>57</v>
      </c>
      <c r="H53" s="147" t="s">
        <v>64</v>
      </c>
      <c r="I53" s="147" t="s">
        <v>57</v>
      </c>
      <c r="J53" s="147" t="s">
        <v>64</v>
      </c>
      <c r="K53" s="147" t="s">
        <v>57</v>
      </c>
      <c r="L53" s="147" t="s">
        <v>64</v>
      </c>
      <c r="M53" s="287" t="s">
        <v>57</v>
      </c>
      <c r="N53" s="287" t="s">
        <v>64</v>
      </c>
      <c r="O53" s="20"/>
      <c r="P53" s="8"/>
      <c r="Q53" s="8"/>
      <c r="R53" s="8"/>
      <c r="S53" s="2"/>
      <c r="T53" s="8"/>
    </row>
    <row r="54" spans="1:15" ht="12.75">
      <c r="A54" s="55">
        <v>40</v>
      </c>
      <c r="B54" s="58" t="s">
        <v>79</v>
      </c>
      <c r="C54" s="149">
        <v>13135</v>
      </c>
      <c r="D54" s="149">
        <v>374</v>
      </c>
      <c r="E54" s="149">
        <v>7666</v>
      </c>
      <c r="F54" s="149">
        <v>380</v>
      </c>
      <c r="G54" s="149">
        <v>2471</v>
      </c>
      <c r="H54" s="149">
        <v>165</v>
      </c>
      <c r="I54" s="58">
        <v>0</v>
      </c>
      <c r="J54" s="58">
        <v>0</v>
      </c>
      <c r="K54" s="149">
        <v>0</v>
      </c>
      <c r="L54" s="149">
        <v>0</v>
      </c>
      <c r="M54" s="194">
        <f aca="true" t="shared" si="9" ref="M54:N61">K54+C54+E54+G54+I54</f>
        <v>23272</v>
      </c>
      <c r="N54" s="194">
        <f t="shared" si="9"/>
        <v>919</v>
      </c>
      <c r="O54" s="22"/>
    </row>
    <row r="55" spans="1:15" ht="12.75">
      <c r="A55" s="55">
        <v>41</v>
      </c>
      <c r="B55" s="58" t="s">
        <v>284</v>
      </c>
      <c r="C55" s="149">
        <v>55016</v>
      </c>
      <c r="D55" s="149">
        <v>2755</v>
      </c>
      <c r="E55" s="149">
        <v>4404</v>
      </c>
      <c r="F55" s="149">
        <v>214</v>
      </c>
      <c r="G55" s="149">
        <v>9209</v>
      </c>
      <c r="H55" s="149">
        <v>646</v>
      </c>
      <c r="I55" s="58">
        <v>3540</v>
      </c>
      <c r="J55" s="58">
        <v>470</v>
      </c>
      <c r="K55" s="149">
        <v>4740</v>
      </c>
      <c r="L55" s="149">
        <v>36</v>
      </c>
      <c r="M55" s="194">
        <f t="shared" si="9"/>
        <v>76909</v>
      </c>
      <c r="N55" s="194">
        <f t="shared" si="9"/>
        <v>4121</v>
      </c>
      <c r="O55" s="22"/>
    </row>
    <row r="56" spans="1:15" ht="12.75">
      <c r="A56" s="55">
        <v>42</v>
      </c>
      <c r="B56" s="58" t="s">
        <v>30</v>
      </c>
      <c r="C56" s="149">
        <v>1412</v>
      </c>
      <c r="D56" s="149">
        <v>62</v>
      </c>
      <c r="E56" s="149">
        <v>19</v>
      </c>
      <c r="F56" s="149">
        <v>1</v>
      </c>
      <c r="G56" s="149">
        <v>0</v>
      </c>
      <c r="H56" s="149">
        <v>0</v>
      </c>
      <c r="I56" s="58">
        <v>0</v>
      </c>
      <c r="J56" s="58">
        <v>0</v>
      </c>
      <c r="K56" s="149">
        <v>0</v>
      </c>
      <c r="L56" s="149">
        <v>0</v>
      </c>
      <c r="M56" s="194">
        <f t="shared" si="9"/>
        <v>1431</v>
      </c>
      <c r="N56" s="194">
        <f t="shared" si="9"/>
        <v>63</v>
      </c>
      <c r="O56" s="22"/>
    </row>
    <row r="57" spans="1:15" ht="12.75">
      <c r="A57" s="55">
        <v>43</v>
      </c>
      <c r="B57" s="58" t="s">
        <v>237</v>
      </c>
      <c r="C57" s="149">
        <v>52753</v>
      </c>
      <c r="D57" s="149">
        <v>1397</v>
      </c>
      <c r="E57" s="149">
        <v>1652</v>
      </c>
      <c r="F57" s="149">
        <v>167</v>
      </c>
      <c r="G57" s="149">
        <v>492</v>
      </c>
      <c r="H57" s="149">
        <v>63</v>
      </c>
      <c r="I57" s="58">
        <v>809</v>
      </c>
      <c r="J57" s="58">
        <v>87</v>
      </c>
      <c r="K57" s="149">
        <v>2079</v>
      </c>
      <c r="L57" s="149">
        <v>417</v>
      </c>
      <c r="M57" s="194">
        <f t="shared" si="9"/>
        <v>57785</v>
      </c>
      <c r="N57" s="194">
        <f t="shared" si="9"/>
        <v>2131</v>
      </c>
      <c r="O57" s="22"/>
    </row>
    <row r="58" spans="1:15" ht="12.75">
      <c r="A58" s="55">
        <v>44</v>
      </c>
      <c r="B58" s="58" t="s">
        <v>29</v>
      </c>
      <c r="C58" s="149">
        <v>882</v>
      </c>
      <c r="D58" s="149">
        <v>35</v>
      </c>
      <c r="E58" s="149">
        <v>4218</v>
      </c>
      <c r="F58" s="149">
        <v>112</v>
      </c>
      <c r="G58" s="149">
        <v>0</v>
      </c>
      <c r="H58" s="149">
        <v>0</v>
      </c>
      <c r="I58" s="58">
        <v>2994</v>
      </c>
      <c r="J58" s="58">
        <v>181</v>
      </c>
      <c r="K58" s="149">
        <v>0</v>
      </c>
      <c r="L58" s="149">
        <v>0</v>
      </c>
      <c r="M58" s="194">
        <f t="shared" si="9"/>
        <v>8094</v>
      </c>
      <c r="N58" s="194">
        <f t="shared" si="9"/>
        <v>328</v>
      </c>
      <c r="O58" s="22"/>
    </row>
    <row r="59" spans="1:15" ht="12.75">
      <c r="A59" s="55">
        <v>45</v>
      </c>
      <c r="B59" s="58" t="s">
        <v>575</v>
      </c>
      <c r="C59" s="149">
        <f>25833+10067+8548</f>
        <v>44448</v>
      </c>
      <c r="D59" s="149">
        <f>1286+88+249+83+2198+219</f>
        <v>4123</v>
      </c>
      <c r="E59" s="149">
        <f>719+507+2467</f>
        <v>3693</v>
      </c>
      <c r="F59" s="149">
        <f>39+25+238</f>
        <v>302</v>
      </c>
      <c r="G59" s="149">
        <f>3943+1081</f>
        <v>5024</v>
      </c>
      <c r="H59" s="149">
        <f>93+313</f>
        <v>406</v>
      </c>
      <c r="I59" s="58">
        <f>8645+1860</f>
        <v>10505</v>
      </c>
      <c r="J59" s="58">
        <f>170+749</f>
        <v>919</v>
      </c>
      <c r="K59" s="149">
        <v>0</v>
      </c>
      <c r="L59" s="149">
        <v>0</v>
      </c>
      <c r="M59" s="194">
        <f t="shared" si="9"/>
        <v>63670</v>
      </c>
      <c r="N59" s="194">
        <f t="shared" si="9"/>
        <v>5750</v>
      </c>
      <c r="O59" s="22"/>
    </row>
    <row r="60" spans="1:15" ht="12.75">
      <c r="A60" s="55">
        <v>46</v>
      </c>
      <c r="B60" s="58" t="s">
        <v>25</v>
      </c>
      <c r="C60" s="149">
        <v>14710</v>
      </c>
      <c r="D60" s="149">
        <v>215</v>
      </c>
      <c r="E60" s="149">
        <v>0</v>
      </c>
      <c r="F60" s="149">
        <v>0</v>
      </c>
      <c r="G60" s="149">
        <v>4424</v>
      </c>
      <c r="H60" s="149">
        <v>229</v>
      </c>
      <c r="I60" s="58">
        <v>19</v>
      </c>
      <c r="J60" s="58">
        <v>2</v>
      </c>
      <c r="K60" s="149">
        <v>0</v>
      </c>
      <c r="L60" s="149">
        <v>0</v>
      </c>
      <c r="M60" s="194">
        <f t="shared" si="9"/>
        <v>19153</v>
      </c>
      <c r="N60" s="194">
        <f t="shared" si="9"/>
        <v>446</v>
      </c>
      <c r="O60" s="22"/>
    </row>
    <row r="61" spans="1:15" ht="12.75">
      <c r="A61" s="55">
        <v>47</v>
      </c>
      <c r="B61" s="58" t="s">
        <v>28</v>
      </c>
      <c r="C61" s="149">
        <v>8132</v>
      </c>
      <c r="D61" s="149">
        <v>531</v>
      </c>
      <c r="E61" s="149">
        <v>195</v>
      </c>
      <c r="F61" s="149">
        <v>37</v>
      </c>
      <c r="G61" s="149">
        <v>280</v>
      </c>
      <c r="H61" s="149">
        <v>115</v>
      </c>
      <c r="I61" s="58">
        <v>0</v>
      </c>
      <c r="J61" s="58">
        <v>0</v>
      </c>
      <c r="K61" s="149">
        <v>0</v>
      </c>
      <c r="L61" s="149">
        <v>0</v>
      </c>
      <c r="M61" s="194">
        <f t="shared" si="9"/>
        <v>8607</v>
      </c>
      <c r="N61" s="194">
        <f t="shared" si="9"/>
        <v>683</v>
      </c>
      <c r="O61" s="22"/>
    </row>
    <row r="62" spans="1:18" s="169" customFormat="1" ht="14.25">
      <c r="A62" s="55"/>
      <c r="B62" s="208" t="s">
        <v>125</v>
      </c>
      <c r="C62" s="168">
        <f aca="true" t="shared" si="10" ref="C62:N62">SUM(C54:C61)</f>
        <v>190488</v>
      </c>
      <c r="D62" s="168">
        <f t="shared" si="10"/>
        <v>9492</v>
      </c>
      <c r="E62" s="168">
        <f t="shared" si="10"/>
        <v>21847</v>
      </c>
      <c r="F62" s="168">
        <f t="shared" si="10"/>
        <v>1213</v>
      </c>
      <c r="G62" s="168">
        <f t="shared" si="10"/>
        <v>21900</v>
      </c>
      <c r="H62" s="168">
        <f t="shared" si="10"/>
        <v>1624</v>
      </c>
      <c r="I62" s="168">
        <f t="shared" si="10"/>
        <v>17867</v>
      </c>
      <c r="J62" s="168">
        <f t="shared" si="10"/>
        <v>1659</v>
      </c>
      <c r="K62" s="168">
        <f>SUM(K54:K61)</f>
        <v>6819</v>
      </c>
      <c r="L62" s="168">
        <f>SUM(L54:L61)</f>
        <v>453</v>
      </c>
      <c r="M62" s="201">
        <f t="shared" si="10"/>
        <v>258921</v>
      </c>
      <c r="N62" s="201">
        <f t="shared" si="10"/>
        <v>14441</v>
      </c>
      <c r="O62" s="214"/>
      <c r="P62" s="171"/>
      <c r="R62" s="170"/>
    </row>
    <row r="63" spans="1:15" ht="12.75">
      <c r="A63" s="55"/>
      <c r="B63" s="106" t="s">
        <v>36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194"/>
      <c r="N63" s="194"/>
      <c r="O63" s="22"/>
    </row>
    <row r="64" spans="1:15" ht="12.75">
      <c r="A64" s="55">
        <v>48</v>
      </c>
      <c r="B64" s="58" t="s">
        <v>34</v>
      </c>
      <c r="C64" s="149">
        <v>73468</v>
      </c>
      <c r="D64" s="149">
        <v>3194</v>
      </c>
      <c r="E64" s="149">
        <v>2192</v>
      </c>
      <c r="F64" s="149">
        <v>372</v>
      </c>
      <c r="G64" s="149">
        <v>1402</v>
      </c>
      <c r="H64" s="149">
        <v>101</v>
      </c>
      <c r="I64" s="58">
        <v>1167</v>
      </c>
      <c r="J64" s="58">
        <v>59</v>
      </c>
      <c r="K64" s="149">
        <v>0</v>
      </c>
      <c r="L64" s="149">
        <v>0</v>
      </c>
      <c r="M64" s="194">
        <f aca="true" t="shared" si="11" ref="M64:N66">K64+C64+E64+G64+I64</f>
        <v>78229</v>
      </c>
      <c r="N64" s="194">
        <f t="shared" si="11"/>
        <v>3726</v>
      </c>
      <c r="O64" s="22"/>
    </row>
    <row r="65" spans="1:15" ht="12.75">
      <c r="A65" s="55">
        <v>49</v>
      </c>
      <c r="B65" s="58" t="s">
        <v>132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58">
        <v>0</v>
      </c>
      <c r="J65" s="58">
        <v>0</v>
      </c>
      <c r="K65" s="149">
        <v>0</v>
      </c>
      <c r="L65" s="149">
        <v>0</v>
      </c>
      <c r="M65" s="194">
        <f t="shared" si="11"/>
        <v>0</v>
      </c>
      <c r="N65" s="194">
        <f t="shared" si="11"/>
        <v>0</v>
      </c>
      <c r="O65" s="22"/>
    </row>
    <row r="66" spans="1:18" s="169" customFormat="1" ht="14.25">
      <c r="A66" s="207"/>
      <c r="B66" s="208" t="s">
        <v>125</v>
      </c>
      <c r="C66" s="168">
        <f aca="true" t="shared" si="12" ref="C66:J66">SUM(C64:C65)</f>
        <v>73468</v>
      </c>
      <c r="D66" s="168">
        <f t="shared" si="12"/>
        <v>3194</v>
      </c>
      <c r="E66" s="168">
        <f t="shared" si="12"/>
        <v>2192</v>
      </c>
      <c r="F66" s="168">
        <f t="shared" si="12"/>
        <v>372</v>
      </c>
      <c r="G66" s="168">
        <f t="shared" si="12"/>
        <v>1402</v>
      </c>
      <c r="H66" s="168">
        <f t="shared" si="12"/>
        <v>101</v>
      </c>
      <c r="I66" s="168">
        <f t="shared" si="12"/>
        <v>1167</v>
      </c>
      <c r="J66" s="168">
        <f t="shared" si="12"/>
        <v>59</v>
      </c>
      <c r="K66" s="168">
        <f>SUM(K64:K65)</f>
        <v>0</v>
      </c>
      <c r="L66" s="168">
        <f>SUM(L64:L65)</f>
        <v>0</v>
      </c>
      <c r="M66" s="201">
        <f t="shared" si="11"/>
        <v>78229</v>
      </c>
      <c r="N66" s="201">
        <f t="shared" si="11"/>
        <v>3726</v>
      </c>
      <c r="O66" s="214"/>
      <c r="P66" s="171"/>
      <c r="R66" s="170"/>
    </row>
    <row r="67" spans="1:18" s="169" customFormat="1" ht="14.25">
      <c r="A67" s="207"/>
      <c r="B67" s="208" t="s">
        <v>35</v>
      </c>
      <c r="C67" s="168">
        <f aca="true" t="shared" si="13" ref="C67:N67">+C48+C62+C66</f>
        <v>575012</v>
      </c>
      <c r="D67" s="168">
        <f t="shared" si="13"/>
        <v>119177</v>
      </c>
      <c r="E67" s="168">
        <f t="shared" si="13"/>
        <v>81897</v>
      </c>
      <c r="F67" s="168">
        <f t="shared" si="13"/>
        <v>22020</v>
      </c>
      <c r="G67" s="168">
        <f t="shared" si="13"/>
        <v>94843</v>
      </c>
      <c r="H67" s="168">
        <f t="shared" si="13"/>
        <v>41811</v>
      </c>
      <c r="I67" s="168">
        <f t="shared" si="13"/>
        <v>62300</v>
      </c>
      <c r="J67" s="168">
        <f t="shared" si="13"/>
        <v>33016</v>
      </c>
      <c r="K67" s="168">
        <f>+K48+K62+K66</f>
        <v>29544</v>
      </c>
      <c r="L67" s="168">
        <f>+L48+L62+L66</f>
        <v>27515</v>
      </c>
      <c r="M67" s="201">
        <f t="shared" si="13"/>
        <v>843596</v>
      </c>
      <c r="N67" s="201">
        <f t="shared" si="13"/>
        <v>243539</v>
      </c>
      <c r="O67" s="214"/>
      <c r="P67" s="171"/>
      <c r="R67" s="170"/>
    </row>
    <row r="69" ht="12.75">
      <c r="E69" s="6">
        <v>6</v>
      </c>
    </row>
    <row r="70" ht="12.75">
      <c r="K70" s="6">
        <v>6</v>
      </c>
    </row>
    <row r="74" ht="12.75">
      <c r="D74" s="6" t="s">
        <v>36</v>
      </c>
    </row>
    <row r="75" ht="12.75">
      <c r="F75" s="6" t="s">
        <v>36</v>
      </c>
    </row>
    <row r="76" ht="12.75">
      <c r="D76" s="6" t="s">
        <v>36</v>
      </c>
    </row>
  </sheetData>
  <mergeCells count="13">
    <mergeCell ref="I4:J4"/>
    <mergeCell ref="M4:N4"/>
    <mergeCell ref="K4:L4"/>
    <mergeCell ref="C4:D4"/>
    <mergeCell ref="E4:F4"/>
    <mergeCell ref="G4:H4"/>
    <mergeCell ref="C51:D51"/>
    <mergeCell ref="I52:J52"/>
    <mergeCell ref="M52:N52"/>
    <mergeCell ref="K52:L52"/>
    <mergeCell ref="C52:D52"/>
    <mergeCell ref="E52:F52"/>
    <mergeCell ref="G52:H52"/>
  </mergeCells>
  <printOptions gridLines="1" horizontalCentered="1"/>
  <pageMargins left="0.75" right="0.75" top="0.6" bottom="1" header="0.5" footer="0.5"/>
  <pageSetup blackAndWhite="1" horizontalDpi="300" verticalDpi="300" orientation="landscape" paperSize="9" scale="75" r:id="rId2"/>
  <rowBreaks count="1" manualBreakCount="1">
    <brk id="48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IV102"/>
  <sheetViews>
    <sheetView workbookViewId="0" topLeftCell="D37">
      <selection activeCell="L46" sqref="L46"/>
    </sheetView>
  </sheetViews>
  <sheetFormatPr defaultColWidth="9.140625" defaultRowHeight="12.75"/>
  <cols>
    <col min="1" max="1" width="3.7109375" style="120" customWidth="1"/>
    <col min="2" max="2" width="22.140625" style="120" bestFit="1" customWidth="1"/>
    <col min="3" max="3" width="10.8515625" style="130" customWidth="1"/>
    <col min="4" max="4" width="11.28125" style="130" customWidth="1"/>
    <col min="5" max="5" width="9.28125" style="130" customWidth="1"/>
    <col min="6" max="6" width="12.140625" style="130" customWidth="1"/>
    <col min="7" max="7" width="11.00390625" style="130" customWidth="1"/>
    <col min="8" max="8" width="9.7109375" style="130" customWidth="1"/>
    <col min="9" max="9" width="11.7109375" style="130" customWidth="1"/>
    <col min="10" max="10" width="11.28125" style="130" customWidth="1"/>
    <col min="11" max="11" width="9.28125" style="130" customWidth="1"/>
    <col min="12" max="16384" width="9.140625" style="120" customWidth="1"/>
  </cols>
  <sheetData>
    <row r="1" spans="1:11" ht="18" customHeight="1">
      <c r="A1" s="315"/>
      <c r="B1" s="315"/>
      <c r="C1" s="280"/>
      <c r="D1" s="317"/>
      <c r="E1" s="280"/>
      <c r="F1" s="475"/>
      <c r="G1" s="317"/>
      <c r="H1" s="280"/>
      <c r="I1" s="102"/>
      <c r="J1" s="102"/>
      <c r="K1" s="102"/>
    </row>
    <row r="2" spans="3:11" ht="18" customHeight="1">
      <c r="C2" s="102"/>
      <c r="D2" s="317"/>
      <c r="E2" s="280"/>
      <c r="F2" s="280"/>
      <c r="G2" s="317"/>
      <c r="H2" s="102"/>
      <c r="I2" s="288"/>
      <c r="J2" s="102"/>
      <c r="K2" s="102"/>
    </row>
    <row r="3" spans="3:11" ht="18" customHeight="1">
      <c r="C3" s="102"/>
      <c r="D3" s="317"/>
      <c r="E3" s="280"/>
      <c r="F3" s="280"/>
      <c r="G3" s="317"/>
      <c r="H3" s="102"/>
      <c r="I3" s="102"/>
      <c r="J3" s="102"/>
      <c r="K3" s="102"/>
    </row>
    <row r="4" spans="1:11" ht="12.75">
      <c r="A4" s="356"/>
      <c r="B4" s="356"/>
      <c r="C4" s="765" t="s">
        <v>217</v>
      </c>
      <c r="D4" s="766"/>
      <c r="E4" s="767"/>
      <c r="F4" s="765" t="s">
        <v>218</v>
      </c>
      <c r="G4" s="766"/>
      <c r="H4" s="767"/>
      <c r="I4" s="765" t="s">
        <v>219</v>
      </c>
      <c r="J4" s="766"/>
      <c r="K4" s="767"/>
    </row>
    <row r="5" spans="1:11" ht="12.75">
      <c r="A5" s="357" t="s">
        <v>4</v>
      </c>
      <c r="B5" s="357" t="s">
        <v>5</v>
      </c>
      <c r="C5" s="278" t="s">
        <v>71</v>
      </c>
      <c r="D5" s="303" t="s">
        <v>72</v>
      </c>
      <c r="E5" s="278" t="s">
        <v>73</v>
      </c>
      <c r="F5" s="278" t="s">
        <v>71</v>
      </c>
      <c r="G5" s="303" t="s">
        <v>72</v>
      </c>
      <c r="H5" s="278" t="s">
        <v>73</v>
      </c>
      <c r="I5" s="278" t="s">
        <v>71</v>
      </c>
      <c r="J5" s="278" t="s">
        <v>72</v>
      </c>
      <c r="K5" s="278" t="s">
        <v>73</v>
      </c>
    </row>
    <row r="6" spans="1:11" ht="12.75">
      <c r="A6" s="358" t="s">
        <v>6</v>
      </c>
      <c r="B6" s="359"/>
      <c r="C6" s="279" t="s">
        <v>74</v>
      </c>
      <c r="D6" s="304" t="s">
        <v>75</v>
      </c>
      <c r="E6" s="279" t="s">
        <v>75</v>
      </c>
      <c r="F6" s="279" t="s">
        <v>74</v>
      </c>
      <c r="G6" s="304" t="s">
        <v>75</v>
      </c>
      <c r="H6" s="279" t="s">
        <v>75</v>
      </c>
      <c r="I6" s="279" t="s">
        <v>74</v>
      </c>
      <c r="J6" s="279" t="s">
        <v>75</v>
      </c>
      <c r="K6" s="279" t="s">
        <v>75</v>
      </c>
    </row>
    <row r="7" spans="1:11" ht="12.75" customHeight="1">
      <c r="A7" s="118">
        <v>1</v>
      </c>
      <c r="B7" s="119" t="s">
        <v>7</v>
      </c>
      <c r="C7" s="194">
        <v>9972</v>
      </c>
      <c r="D7" s="119">
        <v>6729</v>
      </c>
      <c r="E7" s="194">
        <f aca="true" t="shared" si="0" ref="E7:E47">(D7*100)/C7</f>
        <v>67.47894103489772</v>
      </c>
      <c r="F7" s="194">
        <v>9793</v>
      </c>
      <c r="G7" s="119">
        <v>5598</v>
      </c>
      <c r="H7" s="194">
        <f aca="true" t="shared" si="1" ref="H7:H51">(G7*100)/F7</f>
        <v>57.16327989380169</v>
      </c>
      <c r="I7" s="194">
        <f>C7+F7</f>
        <v>19765</v>
      </c>
      <c r="J7" s="194">
        <f>D7+G7</f>
        <v>12327</v>
      </c>
      <c r="K7" s="194">
        <f aca="true" t="shared" si="2" ref="K7:K47">(J7*100)/I7</f>
        <v>62.36782190741209</v>
      </c>
    </row>
    <row r="8" spans="1:11" ht="12.75" customHeight="1">
      <c r="A8" s="118">
        <v>2</v>
      </c>
      <c r="B8" s="119" t="s">
        <v>8</v>
      </c>
      <c r="C8" s="194">
        <v>0</v>
      </c>
      <c r="D8" s="119">
        <v>0</v>
      </c>
      <c r="E8" s="194">
        <v>0</v>
      </c>
      <c r="F8" s="194">
        <v>65</v>
      </c>
      <c r="G8" s="119">
        <v>0</v>
      </c>
      <c r="H8" s="194">
        <f t="shared" si="1"/>
        <v>0</v>
      </c>
      <c r="I8" s="194">
        <f aca="true" t="shared" si="3" ref="I8:I25">C8+F8</f>
        <v>65</v>
      </c>
      <c r="J8" s="194">
        <f aca="true" t="shared" si="4" ref="J8:J23">D8+G8</f>
        <v>0</v>
      </c>
      <c r="K8" s="194">
        <f t="shared" si="2"/>
        <v>0</v>
      </c>
    </row>
    <row r="9" spans="1:11" ht="12.75" customHeight="1">
      <c r="A9" s="118">
        <v>3</v>
      </c>
      <c r="B9" s="119" t="s">
        <v>9</v>
      </c>
      <c r="C9" s="194">
        <v>5462</v>
      </c>
      <c r="D9" s="119">
        <v>4066</v>
      </c>
      <c r="E9" s="194">
        <f t="shared" si="0"/>
        <v>74.4415964848041</v>
      </c>
      <c r="F9" s="194">
        <v>4996</v>
      </c>
      <c r="G9" s="119">
        <v>812</v>
      </c>
      <c r="H9" s="194">
        <f t="shared" si="1"/>
        <v>16.253002401921538</v>
      </c>
      <c r="I9" s="194">
        <f t="shared" si="3"/>
        <v>10458</v>
      </c>
      <c r="J9" s="194">
        <f t="shared" si="4"/>
        <v>4878</v>
      </c>
      <c r="K9" s="194">
        <f t="shared" si="2"/>
        <v>46.64371772805508</v>
      </c>
    </row>
    <row r="10" spans="1:11" ht="12.75" customHeight="1">
      <c r="A10" s="118">
        <v>4</v>
      </c>
      <c r="B10" s="119" t="s">
        <v>10</v>
      </c>
      <c r="C10" s="194">
        <v>68310</v>
      </c>
      <c r="D10" s="119">
        <v>50298</v>
      </c>
      <c r="E10" s="194">
        <f t="shared" si="0"/>
        <v>73.63197189284146</v>
      </c>
      <c r="F10" s="194">
        <v>21494</v>
      </c>
      <c r="G10" s="119">
        <v>6409</v>
      </c>
      <c r="H10" s="194">
        <f t="shared" si="1"/>
        <v>29.817623522843583</v>
      </c>
      <c r="I10" s="194">
        <f t="shared" si="3"/>
        <v>89804</v>
      </c>
      <c r="J10" s="194">
        <f t="shared" si="4"/>
        <v>56707</v>
      </c>
      <c r="K10" s="194">
        <f t="shared" si="2"/>
        <v>63.14529419624961</v>
      </c>
    </row>
    <row r="11" spans="1:11" ht="12.75" customHeight="1">
      <c r="A11" s="118">
        <v>5</v>
      </c>
      <c r="B11" s="119" t="s">
        <v>11</v>
      </c>
      <c r="C11" s="194">
        <v>7492</v>
      </c>
      <c r="D11" s="119">
        <v>4905</v>
      </c>
      <c r="E11" s="194">
        <f t="shared" si="0"/>
        <v>65.46983449012279</v>
      </c>
      <c r="F11" s="194">
        <v>4792</v>
      </c>
      <c r="G11" s="119">
        <v>1245</v>
      </c>
      <c r="H11" s="194">
        <f t="shared" si="1"/>
        <v>25.980801335559267</v>
      </c>
      <c r="I11" s="194">
        <f t="shared" si="3"/>
        <v>12284</v>
      </c>
      <c r="J11" s="194">
        <f t="shared" si="4"/>
        <v>6150</v>
      </c>
      <c r="K11" s="194">
        <f t="shared" si="2"/>
        <v>50.065125366330186</v>
      </c>
    </row>
    <row r="12" spans="1:11" ht="12.75" customHeight="1">
      <c r="A12" s="118">
        <v>6</v>
      </c>
      <c r="B12" s="119" t="s">
        <v>12</v>
      </c>
      <c r="C12" s="194">
        <v>3056</v>
      </c>
      <c r="D12" s="119">
        <v>2117</v>
      </c>
      <c r="E12" s="194">
        <f t="shared" si="0"/>
        <v>69.27356020942409</v>
      </c>
      <c r="F12" s="194">
        <v>1991</v>
      </c>
      <c r="G12" s="119">
        <v>500</v>
      </c>
      <c r="H12" s="194">
        <f t="shared" si="1"/>
        <v>25.113008538422903</v>
      </c>
      <c r="I12" s="194">
        <f t="shared" si="3"/>
        <v>5047</v>
      </c>
      <c r="J12" s="194">
        <f t="shared" si="4"/>
        <v>2617</v>
      </c>
      <c r="K12" s="194">
        <f t="shared" si="2"/>
        <v>51.85258569447196</v>
      </c>
    </row>
    <row r="13" spans="1:11" s="106" customFormat="1" ht="12.75" customHeight="1">
      <c r="A13" s="55">
        <v>7</v>
      </c>
      <c r="B13" s="58" t="s">
        <v>13</v>
      </c>
      <c r="C13" s="194">
        <v>35036</v>
      </c>
      <c r="D13" s="58">
        <v>19540</v>
      </c>
      <c r="E13" s="194">
        <f t="shared" si="0"/>
        <v>55.77120675876242</v>
      </c>
      <c r="F13" s="194">
        <v>26938</v>
      </c>
      <c r="G13" s="58">
        <v>11583</v>
      </c>
      <c r="H13" s="194">
        <f t="shared" si="1"/>
        <v>42.99873784245304</v>
      </c>
      <c r="I13" s="194">
        <f t="shared" si="3"/>
        <v>61974</v>
      </c>
      <c r="J13" s="194">
        <f t="shared" si="4"/>
        <v>31123</v>
      </c>
      <c r="K13" s="194">
        <f t="shared" si="2"/>
        <v>50.21944686481428</v>
      </c>
    </row>
    <row r="14" spans="1:11" s="106" customFormat="1" ht="12.75" customHeight="1">
      <c r="A14" s="55">
        <v>8</v>
      </c>
      <c r="B14" s="58" t="s">
        <v>164</v>
      </c>
      <c r="C14" s="194">
        <v>77</v>
      </c>
      <c r="D14" s="58">
        <v>90</v>
      </c>
      <c r="E14" s="194">
        <f t="shared" si="0"/>
        <v>116.88311688311688</v>
      </c>
      <c r="F14" s="194">
        <v>80</v>
      </c>
      <c r="G14" s="58">
        <v>80</v>
      </c>
      <c r="H14" s="194">
        <f t="shared" si="1"/>
        <v>100</v>
      </c>
      <c r="I14" s="194">
        <f t="shared" si="3"/>
        <v>157</v>
      </c>
      <c r="J14" s="194">
        <f t="shared" si="4"/>
        <v>170</v>
      </c>
      <c r="K14" s="194">
        <f t="shared" si="2"/>
        <v>108.28025477707007</v>
      </c>
    </row>
    <row r="15" spans="1:11" ht="12.75" customHeight="1">
      <c r="A15" s="118">
        <v>9</v>
      </c>
      <c r="B15" s="119" t="s">
        <v>14</v>
      </c>
      <c r="C15" s="194">
        <v>1959</v>
      </c>
      <c r="D15" s="119">
        <v>437</v>
      </c>
      <c r="E15" s="194">
        <f t="shared" si="0"/>
        <v>22.307299642674835</v>
      </c>
      <c r="F15" s="194">
        <v>1352</v>
      </c>
      <c r="G15" s="119">
        <v>1147</v>
      </c>
      <c r="H15" s="194">
        <f t="shared" si="1"/>
        <v>84.83727810650888</v>
      </c>
      <c r="I15" s="194">
        <f t="shared" si="3"/>
        <v>3311</v>
      </c>
      <c r="J15" s="194">
        <f t="shared" si="4"/>
        <v>1584</v>
      </c>
      <c r="K15" s="194">
        <f t="shared" si="2"/>
        <v>47.840531561461795</v>
      </c>
    </row>
    <row r="16" spans="1:11" ht="12.75" customHeight="1">
      <c r="A16" s="118">
        <v>10</v>
      </c>
      <c r="B16" s="119" t="s">
        <v>15</v>
      </c>
      <c r="C16" s="194">
        <v>470</v>
      </c>
      <c r="D16" s="119">
        <v>225</v>
      </c>
      <c r="E16" s="194">
        <f t="shared" si="0"/>
        <v>47.87234042553192</v>
      </c>
      <c r="F16" s="194">
        <v>254</v>
      </c>
      <c r="G16" s="119">
        <v>95</v>
      </c>
      <c r="H16" s="194">
        <f t="shared" si="1"/>
        <v>37.40157480314961</v>
      </c>
      <c r="I16" s="194">
        <f t="shared" si="3"/>
        <v>724</v>
      </c>
      <c r="J16" s="194">
        <f t="shared" si="4"/>
        <v>320</v>
      </c>
      <c r="K16" s="194">
        <f t="shared" si="2"/>
        <v>44.19889502762431</v>
      </c>
    </row>
    <row r="17" spans="1:11" ht="12.75" customHeight="1">
      <c r="A17" s="118">
        <v>11</v>
      </c>
      <c r="B17" s="119" t="s">
        <v>16</v>
      </c>
      <c r="C17" s="194">
        <v>90</v>
      </c>
      <c r="D17" s="119">
        <v>36</v>
      </c>
      <c r="E17" s="194">
        <f t="shared" si="0"/>
        <v>40</v>
      </c>
      <c r="F17" s="194">
        <v>150</v>
      </c>
      <c r="G17" s="119">
        <v>0</v>
      </c>
      <c r="H17" s="194">
        <f t="shared" si="1"/>
        <v>0</v>
      </c>
      <c r="I17" s="194">
        <f t="shared" si="3"/>
        <v>240</v>
      </c>
      <c r="J17" s="194">
        <f t="shared" si="4"/>
        <v>36</v>
      </c>
      <c r="K17" s="194">
        <f t="shared" si="2"/>
        <v>15</v>
      </c>
    </row>
    <row r="18" spans="1:11" ht="12.75" customHeight="1">
      <c r="A18" s="118">
        <v>12</v>
      </c>
      <c r="B18" s="119" t="s">
        <v>17</v>
      </c>
      <c r="C18" s="194">
        <v>2613</v>
      </c>
      <c r="D18" s="119">
        <v>1474</v>
      </c>
      <c r="E18" s="194">
        <f t="shared" si="0"/>
        <v>56.41025641025641</v>
      </c>
      <c r="F18" s="194">
        <v>2840</v>
      </c>
      <c r="G18" s="119">
        <v>346</v>
      </c>
      <c r="H18" s="194">
        <f t="shared" si="1"/>
        <v>12.183098591549296</v>
      </c>
      <c r="I18" s="194">
        <f t="shared" si="3"/>
        <v>5453</v>
      </c>
      <c r="J18" s="194">
        <f t="shared" si="4"/>
        <v>1820</v>
      </c>
      <c r="K18" s="194">
        <f t="shared" si="2"/>
        <v>33.37612323491656</v>
      </c>
    </row>
    <row r="19" spans="1:11" ht="12.75" customHeight="1">
      <c r="A19" s="118">
        <v>13</v>
      </c>
      <c r="B19" s="119" t="s">
        <v>166</v>
      </c>
      <c r="C19" s="194">
        <v>1827</v>
      </c>
      <c r="D19" s="119">
        <v>319</v>
      </c>
      <c r="E19" s="194">
        <f t="shared" si="0"/>
        <v>17.46031746031746</v>
      </c>
      <c r="F19" s="194">
        <v>802</v>
      </c>
      <c r="G19" s="119">
        <v>0</v>
      </c>
      <c r="H19" s="194">
        <f t="shared" si="1"/>
        <v>0</v>
      </c>
      <c r="I19" s="194">
        <f t="shared" si="3"/>
        <v>2629</v>
      </c>
      <c r="J19" s="194">
        <f t="shared" si="4"/>
        <v>319</v>
      </c>
      <c r="K19" s="194">
        <f t="shared" si="2"/>
        <v>12.133891213389122</v>
      </c>
    </row>
    <row r="20" spans="1:11" ht="12.75" customHeight="1">
      <c r="A20" s="118">
        <v>14</v>
      </c>
      <c r="B20" s="119" t="s">
        <v>78</v>
      </c>
      <c r="C20" s="194">
        <v>18166</v>
      </c>
      <c r="D20" s="119">
        <v>22970</v>
      </c>
      <c r="E20" s="194">
        <f t="shared" si="0"/>
        <v>126.44500715622591</v>
      </c>
      <c r="F20" s="194">
        <v>8791</v>
      </c>
      <c r="G20" s="119">
        <v>5748</v>
      </c>
      <c r="H20" s="194">
        <f t="shared" si="1"/>
        <v>65.38505289500625</v>
      </c>
      <c r="I20" s="194">
        <f t="shared" si="3"/>
        <v>26957</v>
      </c>
      <c r="J20" s="194">
        <f t="shared" si="4"/>
        <v>28718</v>
      </c>
      <c r="K20" s="194">
        <f t="shared" si="2"/>
        <v>106.53262603405423</v>
      </c>
    </row>
    <row r="21" spans="1:11" ht="12.75" customHeight="1">
      <c r="A21" s="118">
        <v>15</v>
      </c>
      <c r="B21" s="119" t="s">
        <v>106</v>
      </c>
      <c r="C21" s="194">
        <v>1789</v>
      </c>
      <c r="D21" s="119">
        <v>247</v>
      </c>
      <c r="E21" s="194">
        <f t="shared" si="0"/>
        <v>13.806595863610957</v>
      </c>
      <c r="F21" s="194">
        <v>1076</v>
      </c>
      <c r="G21" s="119">
        <v>378</v>
      </c>
      <c r="H21" s="194">
        <f t="shared" si="1"/>
        <v>35.13011152416357</v>
      </c>
      <c r="I21" s="194">
        <f t="shared" si="3"/>
        <v>2865</v>
      </c>
      <c r="J21" s="194">
        <f t="shared" si="4"/>
        <v>625</v>
      </c>
      <c r="K21" s="194">
        <f t="shared" si="2"/>
        <v>21.81500872600349</v>
      </c>
    </row>
    <row r="22" spans="1:11" s="106" customFormat="1" ht="12.75" customHeight="1">
      <c r="A22" s="55">
        <v>16</v>
      </c>
      <c r="B22" s="58" t="s">
        <v>20</v>
      </c>
      <c r="C22" s="194">
        <v>7353</v>
      </c>
      <c r="D22" s="58">
        <v>8712</v>
      </c>
      <c r="E22" s="194">
        <f t="shared" si="0"/>
        <v>118.48225214198287</v>
      </c>
      <c r="F22" s="194">
        <v>6244</v>
      </c>
      <c r="G22" s="58">
        <v>1077</v>
      </c>
      <c r="H22" s="194">
        <f t="shared" si="1"/>
        <v>17.24855861627162</v>
      </c>
      <c r="I22" s="194">
        <f t="shared" si="3"/>
        <v>13597</v>
      </c>
      <c r="J22" s="194">
        <f t="shared" si="4"/>
        <v>9789</v>
      </c>
      <c r="K22" s="194">
        <f t="shared" si="2"/>
        <v>71.99382216665441</v>
      </c>
    </row>
    <row r="23" spans="1:11" ht="12.75" customHeight="1">
      <c r="A23" s="118">
        <v>17</v>
      </c>
      <c r="B23" s="119" t="s">
        <v>21</v>
      </c>
      <c r="C23" s="194">
        <v>15158</v>
      </c>
      <c r="D23" s="119">
        <v>3008</v>
      </c>
      <c r="E23" s="194">
        <f t="shared" si="0"/>
        <v>19.844306636759466</v>
      </c>
      <c r="F23" s="194">
        <v>10797</v>
      </c>
      <c r="G23" s="119">
        <v>4712</v>
      </c>
      <c r="H23" s="194">
        <f t="shared" si="1"/>
        <v>43.64175233861258</v>
      </c>
      <c r="I23" s="194">
        <f t="shared" si="3"/>
        <v>25955</v>
      </c>
      <c r="J23" s="194">
        <f t="shared" si="4"/>
        <v>7720</v>
      </c>
      <c r="K23" s="194">
        <f t="shared" si="2"/>
        <v>29.74378732421499</v>
      </c>
    </row>
    <row r="24" spans="1:11" ht="12.75" customHeight="1">
      <c r="A24" s="118">
        <v>18</v>
      </c>
      <c r="B24" s="119" t="s">
        <v>19</v>
      </c>
      <c r="C24" s="194">
        <v>120</v>
      </c>
      <c r="D24" s="119">
        <v>1</v>
      </c>
      <c r="E24" s="194">
        <v>0</v>
      </c>
      <c r="F24" s="194">
        <v>244</v>
      </c>
      <c r="G24" s="119">
        <v>0</v>
      </c>
      <c r="H24" s="194">
        <v>0</v>
      </c>
      <c r="I24" s="194">
        <f t="shared" si="3"/>
        <v>364</v>
      </c>
      <c r="J24" s="194">
        <f>D24+G24</f>
        <v>1</v>
      </c>
      <c r="K24" s="194">
        <f t="shared" si="2"/>
        <v>0.27472527472527475</v>
      </c>
    </row>
    <row r="25" spans="1:11" ht="12.75" customHeight="1">
      <c r="A25" s="118">
        <v>19</v>
      </c>
      <c r="B25" s="119" t="s">
        <v>126</v>
      </c>
      <c r="C25" s="194">
        <v>25</v>
      </c>
      <c r="D25" s="119">
        <v>54</v>
      </c>
      <c r="E25" s="194">
        <v>0</v>
      </c>
      <c r="F25" s="194">
        <v>130</v>
      </c>
      <c r="G25" s="119">
        <v>15</v>
      </c>
      <c r="H25" s="194">
        <f t="shared" si="1"/>
        <v>11.538461538461538</v>
      </c>
      <c r="I25" s="194">
        <f t="shared" si="3"/>
        <v>155</v>
      </c>
      <c r="J25" s="194">
        <f>D25+G25</f>
        <v>69</v>
      </c>
      <c r="K25" s="194">
        <f t="shared" si="2"/>
        <v>44.516129032258064</v>
      </c>
    </row>
    <row r="26" spans="1:11" s="360" customFormat="1" ht="12.75" customHeight="1">
      <c r="A26" s="351"/>
      <c r="B26" s="352" t="s">
        <v>226</v>
      </c>
      <c r="C26" s="201">
        <f>SUM(C7:C25)</f>
        <v>178975</v>
      </c>
      <c r="D26" s="352">
        <f>SUM(D7:D25)</f>
        <v>125228</v>
      </c>
      <c r="E26" s="201">
        <f t="shared" si="0"/>
        <v>69.96954881966755</v>
      </c>
      <c r="F26" s="201">
        <f>SUM(F7:F25)</f>
        <v>102829</v>
      </c>
      <c r="G26" s="352">
        <f>SUM(G7:G25)</f>
        <v>39745</v>
      </c>
      <c r="H26" s="201">
        <f t="shared" si="1"/>
        <v>38.651547715138726</v>
      </c>
      <c r="I26" s="201">
        <f>SUM(I7:I25)</f>
        <v>281804</v>
      </c>
      <c r="J26" s="201">
        <f>SUM(J7:J25)</f>
        <v>164973</v>
      </c>
      <c r="K26" s="201">
        <f t="shared" si="2"/>
        <v>58.54175242367035</v>
      </c>
    </row>
    <row r="27" spans="1:11" ht="12.75" customHeight="1">
      <c r="A27" s="55">
        <v>20</v>
      </c>
      <c r="B27" s="119" t="s">
        <v>23</v>
      </c>
      <c r="C27" s="194">
        <v>0</v>
      </c>
      <c r="D27" s="119">
        <v>0</v>
      </c>
      <c r="E27" s="194">
        <v>0</v>
      </c>
      <c r="F27" s="194">
        <v>0</v>
      </c>
      <c r="G27" s="119">
        <v>0</v>
      </c>
      <c r="H27" s="194">
        <v>0</v>
      </c>
      <c r="I27" s="194">
        <f aca="true" t="shared" si="5" ref="I27:I33">C27+F27</f>
        <v>0</v>
      </c>
      <c r="J27" s="194">
        <f aca="true" t="shared" si="6" ref="J27:J33">D27+G27</f>
        <v>0</v>
      </c>
      <c r="K27" s="194">
        <v>0</v>
      </c>
    </row>
    <row r="28" spans="1:11" ht="12.75" customHeight="1">
      <c r="A28" s="55">
        <v>21</v>
      </c>
      <c r="B28" s="119" t="s">
        <v>274</v>
      </c>
      <c r="C28" s="194">
        <v>0</v>
      </c>
      <c r="D28" s="119">
        <v>0</v>
      </c>
      <c r="E28" s="194">
        <v>0</v>
      </c>
      <c r="F28" s="194">
        <v>0</v>
      </c>
      <c r="G28" s="119">
        <v>0</v>
      </c>
      <c r="H28" s="194">
        <v>0</v>
      </c>
      <c r="I28" s="194">
        <f t="shared" si="5"/>
        <v>0</v>
      </c>
      <c r="J28" s="194">
        <f t="shared" si="6"/>
        <v>0</v>
      </c>
      <c r="K28" s="194">
        <v>0</v>
      </c>
    </row>
    <row r="29" spans="1:11" ht="12.75" customHeight="1">
      <c r="A29" s="55">
        <v>22</v>
      </c>
      <c r="B29" s="119" t="s">
        <v>171</v>
      </c>
      <c r="C29" s="194">
        <v>0</v>
      </c>
      <c r="D29" s="119">
        <v>0</v>
      </c>
      <c r="E29" s="194">
        <v>0</v>
      </c>
      <c r="F29" s="194">
        <v>0</v>
      </c>
      <c r="G29" s="119">
        <v>0</v>
      </c>
      <c r="H29" s="194">
        <v>0</v>
      </c>
      <c r="I29" s="194">
        <f t="shared" si="5"/>
        <v>0</v>
      </c>
      <c r="J29" s="194">
        <f t="shared" si="6"/>
        <v>0</v>
      </c>
      <c r="K29" s="194">
        <v>0</v>
      </c>
    </row>
    <row r="30" spans="1:11" ht="12.75" customHeight="1">
      <c r="A30" s="55">
        <v>23</v>
      </c>
      <c r="B30" s="119" t="s">
        <v>22</v>
      </c>
      <c r="C30" s="194">
        <v>0</v>
      </c>
      <c r="D30" s="119">
        <v>0</v>
      </c>
      <c r="E30" s="194">
        <v>0</v>
      </c>
      <c r="F30" s="194">
        <v>0</v>
      </c>
      <c r="G30" s="119">
        <v>0</v>
      </c>
      <c r="H30" s="194">
        <v>0</v>
      </c>
      <c r="I30" s="194">
        <f t="shared" si="5"/>
        <v>0</v>
      </c>
      <c r="J30" s="194">
        <f t="shared" si="6"/>
        <v>0</v>
      </c>
      <c r="K30" s="194">
        <v>0</v>
      </c>
    </row>
    <row r="31" spans="1:11" s="106" customFormat="1" ht="12.75" customHeight="1">
      <c r="A31" s="55">
        <v>24</v>
      </c>
      <c r="B31" s="58" t="s">
        <v>143</v>
      </c>
      <c r="C31" s="194">
        <v>85</v>
      </c>
      <c r="D31" s="58">
        <v>6</v>
      </c>
      <c r="E31" s="194">
        <f t="shared" si="0"/>
        <v>7.0588235294117645</v>
      </c>
      <c r="F31" s="194">
        <v>44</v>
      </c>
      <c r="G31" s="58">
        <v>2</v>
      </c>
      <c r="H31" s="194">
        <f>(G31*100)/F31</f>
        <v>4.545454545454546</v>
      </c>
      <c r="I31" s="194">
        <f t="shared" si="5"/>
        <v>129</v>
      </c>
      <c r="J31" s="194">
        <f t="shared" si="6"/>
        <v>8</v>
      </c>
      <c r="K31" s="194">
        <f t="shared" si="2"/>
        <v>6.2015503875969</v>
      </c>
    </row>
    <row r="32" spans="1:11" ht="12.75" customHeight="1">
      <c r="A32" s="55">
        <v>25</v>
      </c>
      <c r="B32" s="119" t="s">
        <v>18</v>
      </c>
      <c r="C32" s="194">
        <v>88143</v>
      </c>
      <c r="D32" s="119">
        <v>53767</v>
      </c>
      <c r="E32" s="194">
        <f t="shared" si="0"/>
        <v>60.9997390603905</v>
      </c>
      <c r="F32" s="194">
        <v>42917</v>
      </c>
      <c r="G32" s="119">
        <v>17595</v>
      </c>
      <c r="H32" s="194">
        <f t="shared" si="1"/>
        <v>40.997739823380016</v>
      </c>
      <c r="I32" s="194">
        <f t="shared" si="5"/>
        <v>131060</v>
      </c>
      <c r="J32" s="194">
        <f t="shared" si="6"/>
        <v>71362</v>
      </c>
      <c r="K32" s="194">
        <f t="shared" si="2"/>
        <v>54.44987028841752</v>
      </c>
    </row>
    <row r="33" spans="1:11" ht="12.75" customHeight="1">
      <c r="A33" s="55">
        <v>26</v>
      </c>
      <c r="B33" s="119" t="s">
        <v>105</v>
      </c>
      <c r="C33" s="194">
        <v>61917</v>
      </c>
      <c r="D33" s="119">
        <v>20016</v>
      </c>
      <c r="E33" s="194">
        <f t="shared" si="0"/>
        <v>32.32714763312176</v>
      </c>
      <c r="F33" s="194">
        <v>32488</v>
      </c>
      <c r="G33" s="119">
        <v>1740</v>
      </c>
      <c r="H33" s="194">
        <f t="shared" si="1"/>
        <v>5.355823688746614</v>
      </c>
      <c r="I33" s="194">
        <f t="shared" si="5"/>
        <v>94405</v>
      </c>
      <c r="J33" s="194">
        <f t="shared" si="6"/>
        <v>21756</v>
      </c>
      <c r="K33" s="194">
        <f t="shared" si="2"/>
        <v>23.045389545045282</v>
      </c>
    </row>
    <row r="34" spans="1:11" s="360" customFormat="1" ht="12.75" customHeight="1">
      <c r="A34" s="351"/>
      <c r="B34" s="352" t="s">
        <v>228</v>
      </c>
      <c r="C34" s="201">
        <f>SUM(C27:C33)</f>
        <v>150145</v>
      </c>
      <c r="D34" s="352">
        <f>SUM(D27:D33)</f>
        <v>73789</v>
      </c>
      <c r="E34" s="201">
        <f t="shared" si="0"/>
        <v>49.14515967897699</v>
      </c>
      <c r="F34" s="201">
        <f>SUM(F27:F33)</f>
        <v>75449</v>
      </c>
      <c r="G34" s="352">
        <f>SUM(G27:G33)</f>
        <v>19337</v>
      </c>
      <c r="H34" s="201">
        <f t="shared" si="1"/>
        <v>25.629232991822292</v>
      </c>
      <c r="I34" s="201">
        <f>SUM(I27:I33)</f>
        <v>225594</v>
      </c>
      <c r="J34" s="201">
        <f>SUM(J27:J33)</f>
        <v>93126</v>
      </c>
      <c r="K34" s="201">
        <f t="shared" si="2"/>
        <v>41.280353200883</v>
      </c>
    </row>
    <row r="35" spans="1:11" ht="12.75" customHeight="1">
      <c r="A35" s="55">
        <v>27</v>
      </c>
      <c r="B35" s="119" t="s">
        <v>165</v>
      </c>
      <c r="C35" s="194">
        <v>271</v>
      </c>
      <c r="D35" s="119">
        <v>116</v>
      </c>
      <c r="E35" s="194">
        <f t="shared" si="0"/>
        <v>42.80442804428044</v>
      </c>
      <c r="F35" s="194">
        <v>193</v>
      </c>
      <c r="G35" s="119">
        <v>0</v>
      </c>
      <c r="H35" s="194">
        <f t="shared" si="1"/>
        <v>0</v>
      </c>
      <c r="I35" s="194">
        <f aca="true" t="shared" si="7" ref="I35:I47">C35+F35</f>
        <v>464</v>
      </c>
      <c r="J35" s="194">
        <f aca="true" t="shared" si="8" ref="J35:J47">D35+G35</f>
        <v>116</v>
      </c>
      <c r="K35" s="194">
        <f t="shared" si="2"/>
        <v>25</v>
      </c>
    </row>
    <row r="36" spans="1:11" s="106" customFormat="1" ht="12.75" customHeight="1">
      <c r="A36" s="55">
        <v>28</v>
      </c>
      <c r="B36" s="58" t="s">
        <v>234</v>
      </c>
      <c r="C36" s="194">
        <f>2035+10</f>
        <v>2045</v>
      </c>
      <c r="D36" s="58">
        <v>2343</v>
      </c>
      <c r="E36" s="194">
        <f t="shared" si="0"/>
        <v>114.5721271393643</v>
      </c>
      <c r="F36" s="194">
        <f>1757+13</f>
        <v>1770</v>
      </c>
      <c r="G36" s="58">
        <v>3228</v>
      </c>
      <c r="H36" s="194">
        <f t="shared" si="1"/>
        <v>182.3728813559322</v>
      </c>
      <c r="I36" s="194">
        <f t="shared" si="7"/>
        <v>3815</v>
      </c>
      <c r="J36" s="194">
        <f t="shared" si="8"/>
        <v>5571</v>
      </c>
      <c r="K36" s="194">
        <f t="shared" si="2"/>
        <v>146.02883355176934</v>
      </c>
    </row>
    <row r="37" spans="1:11" ht="12.75" customHeight="1">
      <c r="A37" s="55">
        <v>29</v>
      </c>
      <c r="B37" s="119" t="s">
        <v>220</v>
      </c>
      <c r="C37" s="194">
        <v>4278</v>
      </c>
      <c r="D37" s="119">
        <v>785</v>
      </c>
      <c r="E37" s="194">
        <f t="shared" si="0"/>
        <v>18.349696119682093</v>
      </c>
      <c r="F37" s="194">
        <v>3726</v>
      </c>
      <c r="G37" s="119">
        <v>2189</v>
      </c>
      <c r="H37" s="194">
        <f t="shared" si="1"/>
        <v>58.74932903918411</v>
      </c>
      <c r="I37" s="194">
        <f t="shared" si="7"/>
        <v>8004</v>
      </c>
      <c r="J37" s="194">
        <f t="shared" si="8"/>
        <v>2974</v>
      </c>
      <c r="K37" s="194">
        <f t="shared" si="2"/>
        <v>37.156421789105444</v>
      </c>
    </row>
    <row r="38" spans="1:11" ht="12.75" customHeight="1">
      <c r="A38" s="55">
        <v>30</v>
      </c>
      <c r="B38" s="119" t="s">
        <v>239</v>
      </c>
      <c r="C38" s="194">
        <v>792</v>
      </c>
      <c r="D38" s="119">
        <v>4650</v>
      </c>
      <c r="E38" s="194">
        <f t="shared" si="0"/>
        <v>587.1212121212121</v>
      </c>
      <c r="F38" s="194">
        <v>345</v>
      </c>
      <c r="G38" s="119">
        <v>288</v>
      </c>
      <c r="H38" s="194">
        <f t="shared" si="1"/>
        <v>83.47826086956522</v>
      </c>
      <c r="I38" s="194">
        <f t="shared" si="7"/>
        <v>1137</v>
      </c>
      <c r="J38" s="194">
        <f t="shared" si="8"/>
        <v>4938</v>
      </c>
      <c r="K38" s="194">
        <f t="shared" si="2"/>
        <v>434.30079155672826</v>
      </c>
    </row>
    <row r="39" spans="1:11" s="106" customFormat="1" ht="12.75" customHeight="1">
      <c r="A39" s="55">
        <v>31</v>
      </c>
      <c r="B39" s="58" t="s">
        <v>221</v>
      </c>
      <c r="C39" s="194">
        <v>29</v>
      </c>
      <c r="D39" s="58">
        <v>0</v>
      </c>
      <c r="E39" s="194">
        <v>0</v>
      </c>
      <c r="F39" s="194">
        <v>117</v>
      </c>
      <c r="G39" s="58">
        <v>79</v>
      </c>
      <c r="H39" s="194">
        <f t="shared" si="1"/>
        <v>67.52136752136752</v>
      </c>
      <c r="I39" s="194">
        <f t="shared" si="7"/>
        <v>146</v>
      </c>
      <c r="J39" s="194">
        <f t="shared" si="8"/>
        <v>79</v>
      </c>
      <c r="K39" s="194">
        <f t="shared" si="2"/>
        <v>54.10958904109589</v>
      </c>
    </row>
    <row r="40" spans="1:11" ht="12.75" customHeight="1">
      <c r="A40" s="55">
        <v>32</v>
      </c>
      <c r="B40" s="119" t="s">
        <v>222</v>
      </c>
      <c r="C40" s="194">
        <v>100</v>
      </c>
      <c r="D40" s="119">
        <v>0</v>
      </c>
      <c r="E40" s="194">
        <v>0</v>
      </c>
      <c r="F40" s="194">
        <v>100</v>
      </c>
      <c r="G40" s="119">
        <v>46</v>
      </c>
      <c r="H40" s="194">
        <f t="shared" si="1"/>
        <v>46</v>
      </c>
      <c r="I40" s="194">
        <f t="shared" si="7"/>
        <v>200</v>
      </c>
      <c r="J40" s="194">
        <f t="shared" si="8"/>
        <v>46</v>
      </c>
      <c r="K40" s="194">
        <f t="shared" si="2"/>
        <v>23</v>
      </c>
    </row>
    <row r="41" spans="1:256" ht="12.75" customHeight="1">
      <c r="A41" s="113">
        <v>33</v>
      </c>
      <c r="B41" s="153" t="s">
        <v>455</v>
      </c>
      <c r="C41" s="194">
        <v>0</v>
      </c>
      <c r="D41" s="119">
        <v>0</v>
      </c>
      <c r="E41" s="194">
        <v>0</v>
      </c>
      <c r="F41" s="194">
        <v>15</v>
      </c>
      <c r="G41" s="119">
        <v>0</v>
      </c>
      <c r="H41" s="194">
        <f t="shared" si="1"/>
        <v>0</v>
      </c>
      <c r="I41" s="194">
        <f>C41+F41</f>
        <v>15</v>
      </c>
      <c r="J41" s="194">
        <f>D41+G41</f>
        <v>0</v>
      </c>
      <c r="K41" s="194">
        <f t="shared" si="2"/>
        <v>0</v>
      </c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11" s="106" customFormat="1" ht="12.75" customHeight="1">
      <c r="A42" s="55">
        <v>34</v>
      </c>
      <c r="B42" s="58" t="s">
        <v>243</v>
      </c>
      <c r="C42" s="194">
        <v>0</v>
      </c>
      <c r="D42" s="58">
        <v>0</v>
      </c>
      <c r="E42" s="194">
        <v>0</v>
      </c>
      <c r="F42" s="194">
        <v>2</v>
      </c>
      <c r="G42" s="58">
        <v>0</v>
      </c>
      <c r="H42" s="194">
        <f t="shared" si="1"/>
        <v>0</v>
      </c>
      <c r="I42" s="194">
        <f t="shared" si="7"/>
        <v>2</v>
      </c>
      <c r="J42" s="194">
        <f t="shared" si="8"/>
        <v>0</v>
      </c>
      <c r="K42" s="194">
        <f t="shared" si="2"/>
        <v>0</v>
      </c>
    </row>
    <row r="43" spans="1:11" ht="12.75" customHeight="1">
      <c r="A43" s="55">
        <v>35</v>
      </c>
      <c r="B43" s="119" t="s">
        <v>261</v>
      </c>
      <c r="C43" s="194">
        <v>46</v>
      </c>
      <c r="D43" s="119">
        <v>0</v>
      </c>
      <c r="E43" s="194">
        <v>0</v>
      </c>
      <c r="F43" s="194">
        <v>165</v>
      </c>
      <c r="G43" s="119">
        <v>0</v>
      </c>
      <c r="H43" s="194">
        <f t="shared" si="1"/>
        <v>0</v>
      </c>
      <c r="I43" s="194">
        <f t="shared" si="7"/>
        <v>211</v>
      </c>
      <c r="J43" s="194">
        <f t="shared" si="8"/>
        <v>0</v>
      </c>
      <c r="K43" s="194">
        <f t="shared" si="2"/>
        <v>0</v>
      </c>
    </row>
    <row r="44" spans="1:11" ht="12.75" customHeight="1">
      <c r="A44" s="55">
        <v>36</v>
      </c>
      <c r="B44" s="119" t="s">
        <v>24</v>
      </c>
      <c r="C44" s="194">
        <v>0</v>
      </c>
      <c r="D44" s="119">
        <v>0</v>
      </c>
      <c r="E44" s="194">
        <v>0</v>
      </c>
      <c r="F44" s="194">
        <v>82</v>
      </c>
      <c r="G44" s="119">
        <v>0</v>
      </c>
      <c r="H44" s="194">
        <f t="shared" si="1"/>
        <v>0</v>
      </c>
      <c r="I44" s="194">
        <f t="shared" si="7"/>
        <v>82</v>
      </c>
      <c r="J44" s="194">
        <f t="shared" si="8"/>
        <v>0</v>
      </c>
      <c r="K44" s="194">
        <f t="shared" si="2"/>
        <v>0</v>
      </c>
    </row>
    <row r="45" spans="1:13" ht="12.75" customHeight="1">
      <c r="A45" s="55">
        <v>37</v>
      </c>
      <c r="B45" s="119" t="s">
        <v>225</v>
      </c>
      <c r="C45" s="194">
        <v>0</v>
      </c>
      <c r="D45" s="119">
        <v>0</v>
      </c>
      <c r="E45" s="194">
        <v>0</v>
      </c>
      <c r="F45" s="194">
        <v>1</v>
      </c>
      <c r="G45" s="119">
        <v>0</v>
      </c>
      <c r="H45" s="194">
        <f t="shared" si="1"/>
        <v>0</v>
      </c>
      <c r="I45" s="194">
        <f t="shared" si="7"/>
        <v>1</v>
      </c>
      <c r="J45" s="194">
        <f t="shared" si="8"/>
        <v>0</v>
      </c>
      <c r="K45" s="194">
        <f t="shared" si="2"/>
        <v>0</v>
      </c>
      <c r="M45" s="361"/>
    </row>
    <row r="46" spans="1:13" ht="12.75" customHeight="1">
      <c r="A46" s="55">
        <v>38</v>
      </c>
      <c r="B46" s="119" t="s">
        <v>456</v>
      </c>
      <c r="C46" s="194">
        <v>0</v>
      </c>
      <c r="D46" s="119">
        <v>0</v>
      </c>
      <c r="E46" s="194">
        <v>0</v>
      </c>
      <c r="F46" s="194">
        <v>0</v>
      </c>
      <c r="G46" s="119">
        <v>5</v>
      </c>
      <c r="H46" s="194">
        <v>0</v>
      </c>
      <c r="I46" s="194">
        <f>C46+F46</f>
        <v>0</v>
      </c>
      <c r="J46" s="194">
        <f>D46+G46</f>
        <v>5</v>
      </c>
      <c r="K46" s="194">
        <v>0</v>
      </c>
      <c r="M46" s="361"/>
    </row>
    <row r="47" spans="1:13" ht="12.75" customHeight="1">
      <c r="A47" s="55">
        <v>39</v>
      </c>
      <c r="B47" s="119" t="s">
        <v>537</v>
      </c>
      <c r="C47" s="194">
        <v>2079</v>
      </c>
      <c r="D47" s="119">
        <v>0</v>
      </c>
      <c r="E47" s="194">
        <f t="shared" si="0"/>
        <v>0</v>
      </c>
      <c r="F47" s="194">
        <v>4772</v>
      </c>
      <c r="G47" s="119">
        <v>7163</v>
      </c>
      <c r="H47" s="194">
        <f t="shared" si="1"/>
        <v>150.10477787091367</v>
      </c>
      <c r="I47" s="194">
        <f t="shared" si="7"/>
        <v>6851</v>
      </c>
      <c r="J47" s="194">
        <f t="shared" si="8"/>
        <v>7163</v>
      </c>
      <c r="K47" s="194">
        <f t="shared" si="2"/>
        <v>104.55407969639468</v>
      </c>
      <c r="M47" s="361"/>
    </row>
    <row r="48" spans="1:11" ht="12.75">
      <c r="A48" s="331"/>
      <c r="B48" s="534" t="s">
        <v>597</v>
      </c>
      <c r="C48" s="332">
        <v>0</v>
      </c>
      <c r="D48" s="332">
        <v>0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</row>
    <row r="49" spans="1:11" ht="12.75">
      <c r="A49" s="331"/>
      <c r="B49" s="534" t="s">
        <v>598</v>
      </c>
      <c r="C49" s="332">
        <v>0</v>
      </c>
      <c r="D49" s="332">
        <v>0</v>
      </c>
      <c r="E49" s="332">
        <v>0</v>
      </c>
      <c r="F49" s="332">
        <v>750</v>
      </c>
      <c r="G49" s="332">
        <v>0</v>
      </c>
      <c r="H49" s="332">
        <v>0</v>
      </c>
      <c r="I49" s="332">
        <v>750</v>
      </c>
      <c r="J49" s="332">
        <v>0</v>
      </c>
      <c r="K49" s="332">
        <v>0</v>
      </c>
    </row>
    <row r="50" spans="1:13" s="360" customFormat="1" ht="12.75" customHeight="1">
      <c r="A50" s="351"/>
      <c r="B50" s="352" t="s">
        <v>227</v>
      </c>
      <c r="C50" s="201">
        <f>SUM(C35:C49)</f>
        <v>9640</v>
      </c>
      <c r="D50" s="201">
        <f>SUM(D35:D49)</f>
        <v>7894</v>
      </c>
      <c r="E50" s="201">
        <f>(D50*100)/C50</f>
        <v>81.88796680497926</v>
      </c>
      <c r="F50" s="201">
        <f>SUM(F35:F49)</f>
        <v>12038</v>
      </c>
      <c r="G50" s="201">
        <f>SUM(G35:G49)</f>
        <v>12998</v>
      </c>
      <c r="H50" s="201">
        <f t="shared" si="1"/>
        <v>107.97474663565376</v>
      </c>
      <c r="I50" s="201">
        <f>SUM(I35:I49)</f>
        <v>21678</v>
      </c>
      <c r="J50" s="201">
        <f>SUM(J35:J49)</f>
        <v>20892</v>
      </c>
      <c r="K50" s="201">
        <f>(J50*100)/I50</f>
        <v>96.37420426238583</v>
      </c>
      <c r="M50" s="319"/>
    </row>
    <row r="51" spans="1:11" s="360" customFormat="1" ht="12.75" customHeight="1">
      <c r="A51" s="351"/>
      <c r="B51" s="354" t="s">
        <v>125</v>
      </c>
      <c r="C51" s="201">
        <f>C26+C34+C50</f>
        <v>338760</v>
      </c>
      <c r="D51" s="352">
        <f>D26+D34+D50</f>
        <v>206911</v>
      </c>
      <c r="E51" s="201">
        <f>(D51*100)/C51</f>
        <v>61.078934939189985</v>
      </c>
      <c r="F51" s="201">
        <f>F26+F34+F50</f>
        <v>190316</v>
      </c>
      <c r="G51" s="352">
        <f>G26+G34+G50</f>
        <v>72080</v>
      </c>
      <c r="H51" s="201">
        <f t="shared" si="1"/>
        <v>37.87385190945585</v>
      </c>
      <c r="I51" s="201">
        <f>I26+I34+I50</f>
        <v>529076</v>
      </c>
      <c r="J51" s="201">
        <f>J26+J34+J50</f>
        <v>278991</v>
      </c>
      <c r="K51" s="201">
        <f>(J51*100)/I51</f>
        <v>52.73174364363532</v>
      </c>
    </row>
    <row r="52" spans="1:11" ht="18" customHeight="1">
      <c r="A52" s="122"/>
      <c r="B52" s="123"/>
      <c r="C52" s="271"/>
      <c r="D52" s="298"/>
      <c r="E52" s="271"/>
      <c r="F52" s="271"/>
      <c r="G52" s="298"/>
      <c r="H52" s="271"/>
      <c r="I52" s="271"/>
      <c r="J52" s="271"/>
      <c r="K52" s="271"/>
    </row>
    <row r="53" spans="1:11" ht="18" customHeight="1">
      <c r="A53" s="315"/>
      <c r="B53" s="315"/>
      <c r="C53" s="280"/>
      <c r="D53" s="317"/>
      <c r="E53" s="280"/>
      <c r="F53" s="280"/>
      <c r="G53" s="317"/>
      <c r="H53" s="280"/>
      <c r="I53" s="102"/>
      <c r="J53" s="102"/>
      <c r="K53" s="102"/>
    </row>
    <row r="54" spans="3:11" ht="18" customHeight="1">
      <c r="C54" s="102"/>
      <c r="D54" s="317"/>
      <c r="E54" s="280"/>
      <c r="F54" s="280"/>
      <c r="G54" s="317"/>
      <c r="H54" s="102"/>
      <c r="I54" s="102"/>
      <c r="J54" s="102"/>
      <c r="K54" s="102"/>
    </row>
    <row r="55" spans="1:11" ht="12.75">
      <c r="A55" s="356"/>
      <c r="B55" s="356"/>
      <c r="C55" s="765" t="s">
        <v>217</v>
      </c>
      <c r="D55" s="766"/>
      <c r="E55" s="767"/>
      <c r="F55" s="765" t="s">
        <v>218</v>
      </c>
      <c r="G55" s="766"/>
      <c r="H55" s="767"/>
      <c r="I55" s="765" t="s">
        <v>219</v>
      </c>
      <c r="J55" s="766"/>
      <c r="K55" s="767"/>
    </row>
    <row r="56" spans="1:11" ht="12.75">
      <c r="A56" s="357" t="s">
        <v>4</v>
      </c>
      <c r="B56" s="357" t="s">
        <v>5</v>
      </c>
      <c r="C56" s="278" t="s">
        <v>71</v>
      </c>
      <c r="D56" s="303" t="s">
        <v>72</v>
      </c>
      <c r="E56" s="278" t="s">
        <v>73</v>
      </c>
      <c r="F56" s="278" t="s">
        <v>71</v>
      </c>
      <c r="G56" s="303" t="s">
        <v>72</v>
      </c>
      <c r="H56" s="278" t="s">
        <v>73</v>
      </c>
      <c r="I56" s="278" t="s">
        <v>71</v>
      </c>
      <c r="J56" s="278" t="s">
        <v>72</v>
      </c>
      <c r="K56" s="278" t="s">
        <v>73</v>
      </c>
    </row>
    <row r="57" spans="1:11" ht="12.75">
      <c r="A57" s="358" t="s">
        <v>6</v>
      </c>
      <c r="B57" s="359"/>
      <c r="C57" s="279" t="s">
        <v>74</v>
      </c>
      <c r="D57" s="304" t="s">
        <v>75</v>
      </c>
      <c r="E57" s="279" t="s">
        <v>75</v>
      </c>
      <c r="F57" s="279" t="s">
        <v>74</v>
      </c>
      <c r="G57" s="304" t="s">
        <v>75</v>
      </c>
      <c r="H57" s="279" t="s">
        <v>75</v>
      </c>
      <c r="I57" s="279" t="s">
        <v>74</v>
      </c>
      <c r="J57" s="279" t="s">
        <v>75</v>
      </c>
      <c r="K57" s="279" t="s">
        <v>75</v>
      </c>
    </row>
    <row r="58" spans="1:12" s="331" customFormat="1" ht="15.75" customHeight="1">
      <c r="A58" s="55">
        <v>40</v>
      </c>
      <c r="B58" s="58" t="s">
        <v>79</v>
      </c>
      <c r="C58" s="194">
        <v>7957</v>
      </c>
      <c r="D58" s="119">
        <v>735</v>
      </c>
      <c r="E58" s="194">
        <f aca="true" t="shared" si="9" ref="E58:E65">(D58*100)/C58</f>
        <v>9.23714967952746</v>
      </c>
      <c r="F58" s="194">
        <v>2492</v>
      </c>
      <c r="G58" s="119">
        <v>5373</v>
      </c>
      <c r="H58" s="194">
        <f aca="true" t="shared" si="10" ref="H58:H65">(G58*100)/F58</f>
        <v>215.6099518459069</v>
      </c>
      <c r="I58" s="194">
        <f aca="true" t="shared" si="11" ref="I58:I65">C58+F58</f>
        <v>10449</v>
      </c>
      <c r="J58" s="194">
        <f aca="true" t="shared" si="12" ref="J58:J65">D58+G58</f>
        <v>6108</v>
      </c>
      <c r="K58" s="194">
        <f aca="true" t="shared" si="13" ref="K58:K65">(J58*100)/I58</f>
        <v>58.455354579385585</v>
      </c>
      <c r="L58" s="362"/>
    </row>
    <row r="59" spans="1:12" s="331" customFormat="1" ht="15.75" customHeight="1">
      <c r="A59" s="55">
        <v>41</v>
      </c>
      <c r="B59" s="58" t="s">
        <v>284</v>
      </c>
      <c r="C59" s="194">
        <v>31448</v>
      </c>
      <c r="D59" s="119">
        <v>18912</v>
      </c>
      <c r="E59" s="194">
        <f t="shared" si="9"/>
        <v>60.13736962604935</v>
      </c>
      <c r="F59" s="194">
        <v>7084</v>
      </c>
      <c r="G59" s="119">
        <v>3529</v>
      </c>
      <c r="H59" s="194">
        <f t="shared" si="10"/>
        <v>49.816487859966124</v>
      </c>
      <c r="I59" s="194">
        <f t="shared" si="11"/>
        <v>38532</v>
      </c>
      <c r="J59" s="194">
        <f t="shared" si="12"/>
        <v>22441</v>
      </c>
      <c r="K59" s="194">
        <f t="shared" si="13"/>
        <v>58.239904494965224</v>
      </c>
      <c r="L59" s="362"/>
    </row>
    <row r="60" spans="1:12" s="331" customFormat="1" ht="15.75" customHeight="1">
      <c r="A60" s="55">
        <v>42</v>
      </c>
      <c r="B60" s="58" t="s">
        <v>30</v>
      </c>
      <c r="C60" s="194">
        <v>1331</v>
      </c>
      <c r="D60" s="119">
        <v>101</v>
      </c>
      <c r="E60" s="194">
        <f t="shared" si="9"/>
        <v>7.588279489105935</v>
      </c>
      <c r="F60" s="194">
        <v>1459</v>
      </c>
      <c r="G60" s="119">
        <v>592</v>
      </c>
      <c r="H60" s="194">
        <f t="shared" si="10"/>
        <v>40.57573680603153</v>
      </c>
      <c r="I60" s="194">
        <f t="shared" si="11"/>
        <v>2790</v>
      </c>
      <c r="J60" s="194">
        <f t="shared" si="12"/>
        <v>693</v>
      </c>
      <c r="K60" s="194">
        <f t="shared" si="13"/>
        <v>24.838709677419356</v>
      </c>
      <c r="L60" s="362"/>
    </row>
    <row r="61" spans="1:12" s="331" customFormat="1" ht="15.75" customHeight="1">
      <c r="A61" s="55">
        <v>43</v>
      </c>
      <c r="B61" s="58" t="s">
        <v>237</v>
      </c>
      <c r="C61" s="194">
        <v>35291</v>
      </c>
      <c r="D61" s="119">
        <v>31762</v>
      </c>
      <c r="E61" s="194">
        <f t="shared" si="9"/>
        <v>90.00028335836332</v>
      </c>
      <c r="F61" s="194">
        <v>7651</v>
      </c>
      <c r="G61" s="119">
        <v>4444</v>
      </c>
      <c r="H61" s="194">
        <f t="shared" si="10"/>
        <v>58.08391059992158</v>
      </c>
      <c r="I61" s="194">
        <f t="shared" si="11"/>
        <v>42942</v>
      </c>
      <c r="J61" s="194">
        <f t="shared" si="12"/>
        <v>36206</v>
      </c>
      <c r="K61" s="194">
        <f t="shared" si="13"/>
        <v>84.31372549019608</v>
      </c>
      <c r="L61" s="362"/>
    </row>
    <row r="62" spans="1:12" s="331" customFormat="1" ht="15.75" customHeight="1">
      <c r="A62" s="55">
        <v>44</v>
      </c>
      <c r="B62" s="58" t="s">
        <v>29</v>
      </c>
      <c r="C62" s="194">
        <v>3438</v>
      </c>
      <c r="D62" s="119">
        <v>1101</v>
      </c>
      <c r="E62" s="194">
        <f t="shared" si="9"/>
        <v>32.024432809773124</v>
      </c>
      <c r="F62" s="194">
        <v>1979</v>
      </c>
      <c r="G62" s="119">
        <v>629</v>
      </c>
      <c r="H62" s="194">
        <f t="shared" si="10"/>
        <v>31.783729156139465</v>
      </c>
      <c r="I62" s="194">
        <f t="shared" si="11"/>
        <v>5417</v>
      </c>
      <c r="J62" s="194">
        <f t="shared" si="12"/>
        <v>1730</v>
      </c>
      <c r="K62" s="194">
        <f t="shared" si="13"/>
        <v>31.9364962156175</v>
      </c>
      <c r="L62" s="362"/>
    </row>
    <row r="63" spans="1:12" s="331" customFormat="1" ht="15.75" customHeight="1">
      <c r="A63" s="55">
        <v>45</v>
      </c>
      <c r="B63" s="58" t="s">
        <v>575</v>
      </c>
      <c r="C63" s="194">
        <v>41298</v>
      </c>
      <c r="D63" s="119">
        <v>22446</v>
      </c>
      <c r="E63" s="194">
        <f t="shared" si="9"/>
        <v>54.35130030509952</v>
      </c>
      <c r="F63" s="194">
        <v>15216</v>
      </c>
      <c r="G63" s="119">
        <v>2034</v>
      </c>
      <c r="H63" s="194">
        <f t="shared" si="10"/>
        <v>13.367507886435332</v>
      </c>
      <c r="I63" s="194">
        <f t="shared" si="11"/>
        <v>56514</v>
      </c>
      <c r="J63" s="194">
        <f t="shared" si="12"/>
        <v>24480</v>
      </c>
      <c r="K63" s="194">
        <f t="shared" si="13"/>
        <v>43.31670028665464</v>
      </c>
      <c r="L63" s="362"/>
    </row>
    <row r="64" spans="1:12" s="331" customFormat="1" ht="15.75" customHeight="1">
      <c r="A64" s="55">
        <v>46</v>
      </c>
      <c r="B64" s="58" t="s">
        <v>25</v>
      </c>
      <c r="C64" s="194">
        <v>3500</v>
      </c>
      <c r="D64" s="119">
        <v>1585</v>
      </c>
      <c r="E64" s="194">
        <f t="shared" si="9"/>
        <v>45.285714285714285</v>
      </c>
      <c r="F64" s="194">
        <v>1015</v>
      </c>
      <c r="G64" s="119">
        <v>29</v>
      </c>
      <c r="H64" s="194">
        <f t="shared" si="10"/>
        <v>2.857142857142857</v>
      </c>
      <c r="I64" s="194">
        <f t="shared" si="11"/>
        <v>4515</v>
      </c>
      <c r="J64" s="194">
        <f t="shared" si="12"/>
        <v>1614</v>
      </c>
      <c r="K64" s="194">
        <f t="shared" si="13"/>
        <v>35.74750830564784</v>
      </c>
      <c r="L64" s="362"/>
    </row>
    <row r="65" spans="1:12" s="331" customFormat="1" ht="15.75" customHeight="1">
      <c r="A65" s="55">
        <v>47</v>
      </c>
      <c r="B65" s="58" t="s">
        <v>28</v>
      </c>
      <c r="C65" s="194">
        <v>3003</v>
      </c>
      <c r="D65" s="119">
        <v>5466</v>
      </c>
      <c r="E65" s="194">
        <f t="shared" si="9"/>
        <v>182.017982017982</v>
      </c>
      <c r="F65" s="194">
        <v>1164</v>
      </c>
      <c r="G65" s="119">
        <v>92</v>
      </c>
      <c r="H65" s="194">
        <f t="shared" si="10"/>
        <v>7.903780068728523</v>
      </c>
      <c r="I65" s="194">
        <f t="shared" si="11"/>
        <v>4167</v>
      </c>
      <c r="J65" s="194">
        <f t="shared" si="12"/>
        <v>5558</v>
      </c>
      <c r="K65" s="194">
        <f t="shared" si="13"/>
        <v>133.38132949364052</v>
      </c>
      <c r="L65" s="362"/>
    </row>
    <row r="66" spans="1:12" s="364" customFormat="1" ht="15.75" customHeight="1">
      <c r="A66" s="55"/>
      <c r="B66" s="354" t="s">
        <v>125</v>
      </c>
      <c r="C66" s="201">
        <f>SUM(C58:C65)</f>
        <v>127266</v>
      </c>
      <c r="D66" s="352">
        <f>SUM(D58:D65)</f>
        <v>82108</v>
      </c>
      <c r="E66" s="201">
        <f>(D66/C66)*100</f>
        <v>64.51683874719092</v>
      </c>
      <c r="F66" s="201">
        <f>SUM(F58:F65)</f>
        <v>38060</v>
      </c>
      <c r="G66" s="352">
        <f>SUM(G58:G65)</f>
        <v>16722</v>
      </c>
      <c r="H66" s="201">
        <f>(G66/F66)*100</f>
        <v>43.93589069889648</v>
      </c>
      <c r="I66" s="201">
        <f>SUM(I58:I65)</f>
        <v>165326</v>
      </c>
      <c r="J66" s="201">
        <f>SUM(J58:J65)</f>
        <v>98830</v>
      </c>
      <c r="K66" s="201">
        <f>(J66/I66)*100</f>
        <v>59.77886115916432</v>
      </c>
      <c r="L66" s="363"/>
    </row>
    <row r="67" spans="1:12" s="331" customFormat="1" ht="15.75" customHeight="1">
      <c r="A67" s="55"/>
      <c r="B67" s="119"/>
      <c r="C67" s="194"/>
      <c r="D67" s="119"/>
      <c r="E67" s="194"/>
      <c r="F67" s="194"/>
      <c r="G67" s="119"/>
      <c r="H67" s="194"/>
      <c r="I67" s="194"/>
      <c r="J67" s="194"/>
      <c r="K67" s="194"/>
      <c r="L67" s="362"/>
    </row>
    <row r="68" spans="1:12" s="331" customFormat="1" ht="15.75" customHeight="1">
      <c r="A68" s="55">
        <v>48</v>
      </c>
      <c r="B68" s="119" t="s">
        <v>34</v>
      </c>
      <c r="C68" s="194">
        <v>346484</v>
      </c>
      <c r="D68" s="119">
        <v>156486</v>
      </c>
      <c r="E68" s="194">
        <f>(D68*100)/C68</f>
        <v>45.16399025640434</v>
      </c>
      <c r="F68" s="194">
        <v>14621</v>
      </c>
      <c r="G68" s="119">
        <v>11601</v>
      </c>
      <c r="H68" s="194">
        <f>(G68*100)/F68</f>
        <v>79.3447780589563</v>
      </c>
      <c r="I68" s="194">
        <f>C68+F68</f>
        <v>361105</v>
      </c>
      <c r="J68" s="194">
        <f>D68+G68</f>
        <v>168087</v>
      </c>
      <c r="K68" s="194">
        <f>(J68*100)/I68</f>
        <v>46.54795696542557</v>
      </c>
      <c r="L68" s="362"/>
    </row>
    <row r="69" spans="1:12" s="331" customFormat="1" ht="15.75" customHeight="1">
      <c r="A69" s="55">
        <v>49</v>
      </c>
      <c r="B69" s="119" t="s">
        <v>132</v>
      </c>
      <c r="C69" s="194">
        <v>463</v>
      </c>
      <c r="D69" s="119">
        <v>3386</v>
      </c>
      <c r="E69" s="194">
        <f>(D69*100)/C69</f>
        <v>731.3174946004319</v>
      </c>
      <c r="F69" s="194">
        <v>21422</v>
      </c>
      <c r="G69" s="119">
        <v>437</v>
      </c>
      <c r="H69" s="194">
        <f>(G69*100)/F69</f>
        <v>2.039958920735692</v>
      </c>
      <c r="I69" s="194">
        <f>C69+F69</f>
        <v>21885</v>
      </c>
      <c r="J69" s="194">
        <f>D69+G69</f>
        <v>3823</v>
      </c>
      <c r="K69" s="194">
        <f>(J69*100)/I69</f>
        <v>17.468585789353437</v>
      </c>
      <c r="L69" s="362"/>
    </row>
    <row r="70" spans="1:12" s="364" customFormat="1" ht="15.75" customHeight="1">
      <c r="A70" s="351"/>
      <c r="B70" s="354" t="s">
        <v>125</v>
      </c>
      <c r="C70" s="201">
        <f>SUM(C68:C69)</f>
        <v>346947</v>
      </c>
      <c r="D70" s="352">
        <f>SUM(D68:D69)</f>
        <v>159872</v>
      </c>
      <c r="E70" s="201">
        <f>(D70/C70)*100</f>
        <v>46.07966058216385</v>
      </c>
      <c r="F70" s="201">
        <f>SUM(F68:F69)</f>
        <v>36043</v>
      </c>
      <c r="G70" s="352">
        <f>SUM(G68:G69)</f>
        <v>12038</v>
      </c>
      <c r="H70" s="201">
        <f>(G70/F70)*100</f>
        <v>33.39899564409178</v>
      </c>
      <c r="I70" s="201">
        <f>SUM(I68:I69)</f>
        <v>382990</v>
      </c>
      <c r="J70" s="201">
        <f>SUM(J68:J69)</f>
        <v>171910</v>
      </c>
      <c r="K70" s="201">
        <f>(J70/I70)*100</f>
        <v>44.88628945925481</v>
      </c>
      <c r="L70" s="363"/>
    </row>
    <row r="71" spans="1:12" s="364" customFormat="1" ht="15.75" customHeight="1">
      <c r="A71" s="351"/>
      <c r="B71" s="354" t="s">
        <v>35</v>
      </c>
      <c r="C71" s="201">
        <f>+C51+C66+C70</f>
        <v>812973</v>
      </c>
      <c r="D71" s="352">
        <f>+D51+D66+D70</f>
        <v>448891</v>
      </c>
      <c r="E71" s="201">
        <f>(D71/C71)*100</f>
        <v>55.215978882447516</v>
      </c>
      <c r="F71" s="201">
        <f>+F51+F66+F70</f>
        <v>264419</v>
      </c>
      <c r="G71" s="352">
        <f>+G51+G66+G70</f>
        <v>100840</v>
      </c>
      <c r="H71" s="201">
        <f>(G71/F71)*100</f>
        <v>38.13644254005953</v>
      </c>
      <c r="I71" s="201">
        <f>+I51+I66+I70</f>
        <v>1077392</v>
      </c>
      <c r="J71" s="201">
        <f>+J51+J66+J70</f>
        <v>549731</v>
      </c>
      <c r="K71" s="201">
        <f>(J71/I71)*100</f>
        <v>51.024232591294535</v>
      </c>
      <c r="L71" s="363"/>
    </row>
    <row r="72" ht="12.75">
      <c r="B72" s="130"/>
    </row>
    <row r="73" ht="12.75">
      <c r="B73" s="130"/>
    </row>
    <row r="74" ht="12.75">
      <c r="B74" s="130"/>
    </row>
    <row r="75" spans="2:5" ht="12.75">
      <c r="B75" s="130"/>
      <c r="E75" s="129">
        <v>8</v>
      </c>
    </row>
    <row r="76" ht="12.75">
      <c r="B76" s="130"/>
    </row>
    <row r="77" ht="12.75">
      <c r="B77" s="130"/>
    </row>
    <row r="78" ht="12.75">
      <c r="B78" s="130"/>
    </row>
    <row r="79" ht="12.75">
      <c r="B79" s="130"/>
    </row>
    <row r="80" ht="12.75">
      <c r="B80" s="130"/>
    </row>
    <row r="81" ht="12.75">
      <c r="B81" s="130"/>
    </row>
    <row r="82" ht="12.75">
      <c r="B82" s="130"/>
    </row>
    <row r="83" ht="12.75">
      <c r="B83" s="130"/>
    </row>
    <row r="84" ht="12.75">
      <c r="B84" s="130"/>
    </row>
    <row r="85" ht="12.75">
      <c r="B85" s="130"/>
    </row>
    <row r="86" ht="12.75">
      <c r="B86" s="130"/>
    </row>
    <row r="87" ht="12.75">
      <c r="B87" s="130"/>
    </row>
    <row r="88" ht="12.75">
      <c r="B88" s="130"/>
    </row>
    <row r="89" ht="12.75">
      <c r="B89" s="130"/>
    </row>
    <row r="90" ht="12.75">
      <c r="B90" s="130"/>
    </row>
    <row r="91" ht="12.75">
      <c r="B91" s="130"/>
    </row>
    <row r="92" ht="12.75">
      <c r="B92" s="130"/>
    </row>
    <row r="93" ht="12.75">
      <c r="B93" s="130"/>
    </row>
    <row r="94" ht="12.75">
      <c r="B94" s="130"/>
    </row>
    <row r="95" ht="12.75">
      <c r="B95" s="130"/>
    </row>
    <row r="96" ht="12.75">
      <c r="B96" s="130"/>
    </row>
    <row r="97" ht="12.75">
      <c r="B97" s="130"/>
    </row>
    <row r="98" ht="12.75">
      <c r="B98" s="130"/>
    </row>
    <row r="99" ht="12.75">
      <c r="B99" s="130"/>
    </row>
    <row r="100" ht="12.75">
      <c r="B100" s="130"/>
    </row>
    <row r="101" ht="12.75">
      <c r="B101" s="130"/>
    </row>
    <row r="102" ht="12.75">
      <c r="B102" s="130"/>
    </row>
  </sheetData>
  <mergeCells count="6">
    <mergeCell ref="C4:E4"/>
    <mergeCell ref="F4:H4"/>
    <mergeCell ref="I4:K4"/>
    <mergeCell ref="C55:E55"/>
    <mergeCell ref="F55:H55"/>
    <mergeCell ref="I55:K55"/>
  </mergeCells>
  <printOptions gridLines="1" horizontalCentered="1"/>
  <pageMargins left="0.75" right="0.75" top="0.35" bottom="0.66" header="0.33" footer="0.5"/>
  <pageSetup blackAndWhite="1" horizontalDpi="300" verticalDpi="300" orientation="landscape" paperSize="9" scale="77" r:id="rId2"/>
  <rowBreaks count="1" manualBreakCount="1">
    <brk id="51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Q102"/>
  <sheetViews>
    <sheetView workbookViewId="0" topLeftCell="K47">
      <selection activeCell="A71" sqref="A71"/>
    </sheetView>
  </sheetViews>
  <sheetFormatPr defaultColWidth="9.140625" defaultRowHeight="12.75"/>
  <cols>
    <col min="1" max="1" width="3.7109375" style="106" customWidth="1"/>
    <col min="2" max="2" width="22.140625" style="106" bestFit="1" customWidth="1"/>
    <col min="3" max="3" width="10.8515625" style="22" customWidth="1"/>
    <col min="4" max="4" width="12.140625" style="22" customWidth="1"/>
    <col min="5" max="5" width="9.28125" style="22" customWidth="1"/>
    <col min="6" max="6" width="11.00390625" style="22" customWidth="1"/>
    <col min="7" max="7" width="10.28125" style="22" customWidth="1"/>
    <col min="8" max="8" width="9.28125" style="22" customWidth="1"/>
    <col min="9" max="10" width="11.7109375" style="22" customWidth="1"/>
    <col min="11" max="11" width="9.28125" style="102" customWidth="1"/>
    <col min="12" max="12" width="12.00390625" style="102" customWidth="1"/>
    <col min="13" max="13" width="11.00390625" style="102" customWidth="1"/>
    <col min="14" max="14" width="9.8515625" style="102" customWidth="1"/>
    <col min="15" max="16384" width="9.140625" style="106" customWidth="1"/>
  </cols>
  <sheetData>
    <row r="1" spans="1:14" ht="15">
      <c r="A1" s="108"/>
      <c r="B1" s="108"/>
      <c r="C1" s="280"/>
      <c r="D1" s="280"/>
      <c r="E1" s="280"/>
      <c r="F1" s="475"/>
      <c r="G1" s="21"/>
      <c r="H1" s="280"/>
      <c r="I1" s="102"/>
      <c r="N1" s="196"/>
    </row>
    <row r="2" spans="3:9" ht="15">
      <c r="C2" s="102"/>
      <c r="D2" s="280"/>
      <c r="E2" s="280"/>
      <c r="F2" s="280"/>
      <c r="G2" s="21"/>
      <c r="H2" s="102"/>
      <c r="I2" s="288"/>
    </row>
    <row r="3" spans="3:13" ht="15">
      <c r="C3" s="102"/>
      <c r="D3" s="280"/>
      <c r="E3" s="280"/>
      <c r="F3" s="280"/>
      <c r="G3" s="21"/>
      <c r="H3" s="102"/>
      <c r="I3" s="102"/>
      <c r="M3" s="196"/>
    </row>
    <row r="4" spans="1:14" ht="14.25">
      <c r="A4" s="499"/>
      <c r="B4" s="499"/>
      <c r="C4" s="736" t="s">
        <v>196</v>
      </c>
      <c r="D4" s="736"/>
      <c r="E4" s="736"/>
      <c r="F4" s="476" t="s">
        <v>542</v>
      </c>
      <c r="G4" s="500" t="s">
        <v>551</v>
      </c>
      <c r="H4" s="478"/>
      <c r="I4" s="476" t="s">
        <v>289</v>
      </c>
      <c r="J4" s="500"/>
      <c r="K4" s="479"/>
      <c r="L4" s="476" t="s">
        <v>290</v>
      </c>
      <c r="M4" s="477"/>
      <c r="N4" s="478"/>
    </row>
    <row r="5" spans="1:14" ht="12.75">
      <c r="A5" s="501" t="s">
        <v>4</v>
      </c>
      <c r="B5" s="501" t="s">
        <v>5</v>
      </c>
      <c r="C5" s="278" t="s">
        <v>71</v>
      </c>
      <c r="D5" s="278" t="s">
        <v>72</v>
      </c>
      <c r="E5" s="278" t="s">
        <v>73</v>
      </c>
      <c r="F5" s="278" t="s">
        <v>71</v>
      </c>
      <c r="G5" s="140" t="s">
        <v>72</v>
      </c>
      <c r="H5" s="278" t="s">
        <v>73</v>
      </c>
      <c r="I5" s="278" t="s">
        <v>71</v>
      </c>
      <c r="J5" s="140" t="s">
        <v>72</v>
      </c>
      <c r="K5" s="278" t="s">
        <v>73</v>
      </c>
      <c r="L5" s="278" t="s">
        <v>71</v>
      </c>
      <c r="M5" s="278" t="s">
        <v>72</v>
      </c>
      <c r="N5" s="278" t="s">
        <v>73</v>
      </c>
    </row>
    <row r="6" spans="1:14" ht="12.75">
      <c r="A6" s="190" t="s">
        <v>6</v>
      </c>
      <c r="B6" s="502"/>
      <c r="C6" s="279" t="s">
        <v>74</v>
      </c>
      <c r="D6" s="279" t="s">
        <v>75</v>
      </c>
      <c r="E6" s="279" t="s">
        <v>75</v>
      </c>
      <c r="F6" s="279" t="s">
        <v>74</v>
      </c>
      <c r="G6" s="141" t="s">
        <v>75</v>
      </c>
      <c r="H6" s="279" t="s">
        <v>75</v>
      </c>
      <c r="I6" s="279" t="s">
        <v>74</v>
      </c>
      <c r="J6" s="141" t="s">
        <v>75</v>
      </c>
      <c r="K6" s="279" t="s">
        <v>75</v>
      </c>
      <c r="L6" s="279" t="s">
        <v>74</v>
      </c>
      <c r="M6" s="279" t="s">
        <v>75</v>
      </c>
      <c r="N6" s="279" t="s">
        <v>75</v>
      </c>
    </row>
    <row r="7" spans="1:14" ht="13.5" customHeight="1">
      <c r="A7" s="55">
        <v>1</v>
      </c>
      <c r="B7" s="58" t="s">
        <v>7</v>
      </c>
      <c r="C7" s="194">
        <f>'TABLE-11'!I7</f>
        <v>19765</v>
      </c>
      <c r="D7" s="194">
        <f>'TABLE-11'!J7</f>
        <v>12327</v>
      </c>
      <c r="E7" s="194">
        <f>'TABLE-11'!K7</f>
        <v>62.36782190741209</v>
      </c>
      <c r="F7" s="194">
        <v>7272</v>
      </c>
      <c r="G7" s="58">
        <v>3134</v>
      </c>
      <c r="H7" s="194">
        <f aca="true" t="shared" si="0" ref="H7:H51">(G7*100)/F7</f>
        <v>43.0968096809681</v>
      </c>
      <c r="I7" s="194">
        <v>11647</v>
      </c>
      <c r="J7" s="58">
        <v>5296</v>
      </c>
      <c r="K7" s="194">
        <f aca="true" t="shared" si="1" ref="K7:K51">(J7*100)/I7</f>
        <v>45.47093672190264</v>
      </c>
      <c r="L7" s="194">
        <f>C7+F7+I7</f>
        <v>38684</v>
      </c>
      <c r="M7" s="194">
        <f>D7+G7+J7</f>
        <v>20757</v>
      </c>
      <c r="N7" s="194">
        <f>(M7*100)/L7</f>
        <v>53.65784303588047</v>
      </c>
    </row>
    <row r="8" spans="1:14" ht="13.5" customHeight="1">
      <c r="A8" s="55">
        <v>2</v>
      </c>
      <c r="B8" s="58" t="s">
        <v>8</v>
      </c>
      <c r="C8" s="194">
        <f>'TABLE-11'!I8</f>
        <v>65</v>
      </c>
      <c r="D8" s="194">
        <f>'TABLE-11'!J8</f>
        <v>0</v>
      </c>
      <c r="E8" s="194">
        <f>'TABLE-11'!K8</f>
        <v>0</v>
      </c>
      <c r="F8" s="194">
        <v>652</v>
      </c>
      <c r="G8" s="58">
        <v>42</v>
      </c>
      <c r="H8" s="194">
        <f t="shared" si="0"/>
        <v>6.441717791411043</v>
      </c>
      <c r="I8" s="194">
        <v>923</v>
      </c>
      <c r="J8" s="58">
        <v>108</v>
      </c>
      <c r="K8" s="194">
        <f t="shared" si="1"/>
        <v>11.700975081256772</v>
      </c>
      <c r="L8" s="194">
        <f aca="true" t="shared" si="2" ref="L8:L47">C8+F8+I8</f>
        <v>1640</v>
      </c>
      <c r="M8" s="194">
        <f aca="true" t="shared" si="3" ref="M8:M25">D8+G8+J8</f>
        <v>150</v>
      </c>
      <c r="N8" s="194">
        <f aca="true" t="shared" si="4" ref="N8:N51">(M8*100)/L8</f>
        <v>9.146341463414634</v>
      </c>
    </row>
    <row r="9" spans="1:14" ht="13.5" customHeight="1">
      <c r="A9" s="55">
        <v>3</v>
      </c>
      <c r="B9" s="58" t="s">
        <v>9</v>
      </c>
      <c r="C9" s="194">
        <f>'TABLE-11'!I9</f>
        <v>10458</v>
      </c>
      <c r="D9" s="194">
        <f>'TABLE-11'!J9</f>
        <v>4878</v>
      </c>
      <c r="E9" s="194">
        <f>'TABLE-11'!K9</f>
        <v>46.64371772805508</v>
      </c>
      <c r="F9" s="194">
        <v>8209</v>
      </c>
      <c r="G9" s="58">
        <v>2292</v>
      </c>
      <c r="H9" s="194">
        <f t="shared" si="0"/>
        <v>27.920574978681934</v>
      </c>
      <c r="I9" s="194">
        <v>7324</v>
      </c>
      <c r="J9" s="58">
        <v>3212</v>
      </c>
      <c r="K9" s="194">
        <f t="shared" si="1"/>
        <v>43.85581649371928</v>
      </c>
      <c r="L9" s="194">
        <f t="shared" si="2"/>
        <v>25991</v>
      </c>
      <c r="M9" s="194">
        <f t="shared" si="3"/>
        <v>10382</v>
      </c>
      <c r="N9" s="194">
        <f t="shared" si="4"/>
        <v>39.94459620637913</v>
      </c>
    </row>
    <row r="10" spans="1:14" ht="13.5" customHeight="1">
      <c r="A10" s="55">
        <v>4</v>
      </c>
      <c r="B10" s="58" t="s">
        <v>10</v>
      </c>
      <c r="C10" s="194">
        <f>'TABLE-11'!I10</f>
        <v>89804</v>
      </c>
      <c r="D10" s="194">
        <f>'TABLE-11'!J10</f>
        <v>56707</v>
      </c>
      <c r="E10" s="194">
        <f>'TABLE-11'!K10</f>
        <v>63.14529419624961</v>
      </c>
      <c r="F10" s="194">
        <v>17783</v>
      </c>
      <c r="G10" s="58">
        <v>3280</v>
      </c>
      <c r="H10" s="194">
        <f t="shared" si="0"/>
        <v>18.444581904065682</v>
      </c>
      <c r="I10" s="194">
        <v>16257</v>
      </c>
      <c r="J10" s="58">
        <v>7024</v>
      </c>
      <c r="K10" s="194">
        <f t="shared" si="1"/>
        <v>43.20600356769392</v>
      </c>
      <c r="L10" s="194">
        <f t="shared" si="2"/>
        <v>123844</v>
      </c>
      <c r="M10" s="194">
        <f t="shared" si="3"/>
        <v>67011</v>
      </c>
      <c r="N10" s="194">
        <f t="shared" si="4"/>
        <v>54.109201899163466</v>
      </c>
    </row>
    <row r="11" spans="1:14" ht="13.5" customHeight="1">
      <c r="A11" s="55">
        <v>5</v>
      </c>
      <c r="B11" s="58" t="s">
        <v>11</v>
      </c>
      <c r="C11" s="194">
        <f>'TABLE-11'!I11</f>
        <v>12284</v>
      </c>
      <c r="D11" s="194">
        <f>'TABLE-11'!J11</f>
        <v>6150</v>
      </c>
      <c r="E11" s="194">
        <f>'TABLE-11'!K11</f>
        <v>50.065125366330186</v>
      </c>
      <c r="F11" s="194">
        <v>4985</v>
      </c>
      <c r="G11" s="58">
        <v>1269</v>
      </c>
      <c r="H11" s="194">
        <f t="shared" si="0"/>
        <v>25.456369107321965</v>
      </c>
      <c r="I11" s="194">
        <v>4082</v>
      </c>
      <c r="J11" s="58">
        <v>2430</v>
      </c>
      <c r="K11" s="194">
        <f t="shared" si="1"/>
        <v>59.5296423321901</v>
      </c>
      <c r="L11" s="194">
        <f t="shared" si="2"/>
        <v>21351</v>
      </c>
      <c r="M11" s="194">
        <f t="shared" si="3"/>
        <v>9849</v>
      </c>
      <c r="N11" s="194">
        <f t="shared" si="4"/>
        <v>46.128986932696364</v>
      </c>
    </row>
    <row r="12" spans="1:14" ht="13.5" customHeight="1">
      <c r="A12" s="55">
        <v>6</v>
      </c>
      <c r="B12" s="58" t="s">
        <v>12</v>
      </c>
      <c r="C12" s="194">
        <f>'TABLE-11'!I12</f>
        <v>5047</v>
      </c>
      <c r="D12" s="194">
        <f>'TABLE-11'!J12</f>
        <v>2617</v>
      </c>
      <c r="E12" s="194">
        <f>'TABLE-11'!K12</f>
        <v>51.85258569447196</v>
      </c>
      <c r="F12" s="194">
        <v>2593</v>
      </c>
      <c r="G12" s="58">
        <v>826</v>
      </c>
      <c r="H12" s="194">
        <f t="shared" si="0"/>
        <v>31.854994215194754</v>
      </c>
      <c r="I12" s="194">
        <v>3649</v>
      </c>
      <c r="J12" s="58">
        <v>1170</v>
      </c>
      <c r="K12" s="194">
        <f t="shared" si="1"/>
        <v>32.06357906275692</v>
      </c>
      <c r="L12" s="194">
        <f t="shared" si="2"/>
        <v>11289</v>
      </c>
      <c r="M12" s="194">
        <f t="shared" si="3"/>
        <v>4613</v>
      </c>
      <c r="N12" s="194">
        <f t="shared" si="4"/>
        <v>40.86278678359465</v>
      </c>
    </row>
    <row r="13" spans="1:14" ht="13.5" customHeight="1">
      <c r="A13" s="55">
        <v>7</v>
      </c>
      <c r="B13" s="58" t="s">
        <v>13</v>
      </c>
      <c r="C13" s="194">
        <f>'TABLE-11'!I13</f>
        <v>61974</v>
      </c>
      <c r="D13" s="194">
        <f>'TABLE-11'!J13</f>
        <v>31123</v>
      </c>
      <c r="E13" s="194">
        <f>'TABLE-11'!K13</f>
        <v>50.21944686481428</v>
      </c>
      <c r="F13" s="194">
        <v>16732</v>
      </c>
      <c r="G13" s="58">
        <v>6941</v>
      </c>
      <c r="H13" s="194">
        <f t="shared" si="0"/>
        <v>41.483385130289264</v>
      </c>
      <c r="I13" s="194">
        <v>12784</v>
      </c>
      <c r="J13" s="58">
        <v>9389</v>
      </c>
      <c r="K13" s="194">
        <f t="shared" si="1"/>
        <v>73.44336670838548</v>
      </c>
      <c r="L13" s="194">
        <f t="shared" si="2"/>
        <v>91490</v>
      </c>
      <c r="M13" s="194">
        <f t="shared" si="3"/>
        <v>47453</v>
      </c>
      <c r="N13" s="194">
        <f t="shared" si="4"/>
        <v>51.866870696250956</v>
      </c>
    </row>
    <row r="14" spans="1:14" ht="13.5" customHeight="1">
      <c r="A14" s="55">
        <v>8</v>
      </c>
      <c r="B14" s="58" t="s">
        <v>164</v>
      </c>
      <c r="C14" s="194">
        <f>'TABLE-11'!I14</f>
        <v>157</v>
      </c>
      <c r="D14" s="194">
        <f>'TABLE-11'!J14</f>
        <v>170</v>
      </c>
      <c r="E14" s="194">
        <f>'TABLE-11'!K14</f>
        <v>108.28025477707007</v>
      </c>
      <c r="F14" s="194">
        <v>875</v>
      </c>
      <c r="G14" s="58">
        <v>245</v>
      </c>
      <c r="H14" s="194">
        <f t="shared" si="0"/>
        <v>28</v>
      </c>
      <c r="I14" s="194">
        <v>1073</v>
      </c>
      <c r="J14" s="58">
        <v>329</v>
      </c>
      <c r="K14" s="194">
        <f t="shared" si="1"/>
        <v>30.661696178937557</v>
      </c>
      <c r="L14" s="194">
        <f t="shared" si="2"/>
        <v>2105</v>
      </c>
      <c r="M14" s="194">
        <f t="shared" si="3"/>
        <v>744</v>
      </c>
      <c r="N14" s="194">
        <f t="shared" si="4"/>
        <v>35.34441805225653</v>
      </c>
    </row>
    <row r="15" spans="1:14" ht="13.5" customHeight="1">
      <c r="A15" s="55">
        <v>9</v>
      </c>
      <c r="B15" s="58" t="s">
        <v>14</v>
      </c>
      <c r="C15" s="194">
        <f>'TABLE-11'!I15</f>
        <v>3311</v>
      </c>
      <c r="D15" s="194">
        <f>'TABLE-11'!J15</f>
        <v>1584</v>
      </c>
      <c r="E15" s="194">
        <f>'TABLE-11'!K15</f>
        <v>47.840531561461795</v>
      </c>
      <c r="F15" s="194">
        <v>2151</v>
      </c>
      <c r="G15" s="58">
        <v>975</v>
      </c>
      <c r="H15" s="194">
        <f t="shared" si="0"/>
        <v>45.32775453277545</v>
      </c>
      <c r="I15" s="194">
        <v>2419</v>
      </c>
      <c r="J15" s="58">
        <v>499</v>
      </c>
      <c r="K15" s="194">
        <f t="shared" si="1"/>
        <v>20.62835882596114</v>
      </c>
      <c r="L15" s="194">
        <f t="shared" si="2"/>
        <v>7881</v>
      </c>
      <c r="M15" s="194">
        <f t="shared" si="3"/>
        <v>3058</v>
      </c>
      <c r="N15" s="194">
        <f t="shared" si="4"/>
        <v>38.80218246415429</v>
      </c>
    </row>
    <row r="16" spans="1:14" ht="13.5" customHeight="1">
      <c r="A16" s="55">
        <v>10</v>
      </c>
      <c r="B16" s="58" t="s">
        <v>15</v>
      </c>
      <c r="C16" s="194">
        <f>'TABLE-11'!I16</f>
        <v>724</v>
      </c>
      <c r="D16" s="194">
        <f>'TABLE-11'!J16</f>
        <v>320</v>
      </c>
      <c r="E16" s="194">
        <f>'TABLE-11'!K16</f>
        <v>44.19889502762431</v>
      </c>
      <c r="F16" s="194">
        <v>666</v>
      </c>
      <c r="G16" s="58">
        <v>210</v>
      </c>
      <c r="H16" s="194">
        <f t="shared" si="0"/>
        <v>31.53153153153153</v>
      </c>
      <c r="I16" s="194">
        <v>1156</v>
      </c>
      <c r="J16" s="58">
        <v>660</v>
      </c>
      <c r="K16" s="194">
        <f t="shared" si="1"/>
        <v>57.09342560553633</v>
      </c>
      <c r="L16" s="194">
        <f t="shared" si="2"/>
        <v>2546</v>
      </c>
      <c r="M16" s="194">
        <f t="shared" si="3"/>
        <v>1190</v>
      </c>
      <c r="N16" s="194">
        <f t="shared" si="4"/>
        <v>46.73998428908091</v>
      </c>
    </row>
    <row r="17" spans="1:14" ht="13.5" customHeight="1">
      <c r="A17" s="55">
        <v>11</v>
      </c>
      <c r="B17" s="58" t="s">
        <v>16</v>
      </c>
      <c r="C17" s="194">
        <f>'TABLE-11'!I17</f>
        <v>240</v>
      </c>
      <c r="D17" s="194">
        <f>'TABLE-11'!J17</f>
        <v>36</v>
      </c>
      <c r="E17" s="194">
        <f>'TABLE-11'!K17</f>
        <v>15</v>
      </c>
      <c r="F17" s="194">
        <v>1003</v>
      </c>
      <c r="G17" s="58">
        <v>870</v>
      </c>
      <c r="H17" s="194">
        <f t="shared" si="0"/>
        <v>86.73978065802592</v>
      </c>
      <c r="I17" s="194">
        <v>1019</v>
      </c>
      <c r="J17" s="58">
        <v>450</v>
      </c>
      <c r="K17" s="194">
        <f t="shared" si="1"/>
        <v>44.16094210009813</v>
      </c>
      <c r="L17" s="194">
        <f t="shared" si="2"/>
        <v>2262</v>
      </c>
      <c r="M17" s="194">
        <f t="shared" si="3"/>
        <v>1356</v>
      </c>
      <c r="N17" s="194">
        <f t="shared" si="4"/>
        <v>59.94694960212202</v>
      </c>
    </row>
    <row r="18" spans="1:14" ht="13.5" customHeight="1">
      <c r="A18" s="55">
        <v>12</v>
      </c>
      <c r="B18" s="58" t="s">
        <v>17</v>
      </c>
      <c r="C18" s="194">
        <f>'TABLE-11'!I18</f>
        <v>5453</v>
      </c>
      <c r="D18" s="194">
        <f>'TABLE-11'!J18</f>
        <v>1820</v>
      </c>
      <c r="E18" s="194">
        <f>'TABLE-11'!K18</f>
        <v>33.37612323491656</v>
      </c>
      <c r="F18" s="194">
        <v>4010</v>
      </c>
      <c r="G18" s="58">
        <v>948</v>
      </c>
      <c r="H18" s="194">
        <f t="shared" si="0"/>
        <v>23.640897755610972</v>
      </c>
      <c r="I18" s="194">
        <v>4728</v>
      </c>
      <c r="J18" s="58">
        <v>1338</v>
      </c>
      <c r="K18" s="194">
        <f t="shared" si="1"/>
        <v>28.299492385786802</v>
      </c>
      <c r="L18" s="194">
        <f t="shared" si="2"/>
        <v>14191</v>
      </c>
      <c r="M18" s="194">
        <f t="shared" si="3"/>
        <v>4106</v>
      </c>
      <c r="N18" s="194">
        <f t="shared" si="4"/>
        <v>28.93383130152914</v>
      </c>
    </row>
    <row r="19" spans="1:14" ht="13.5" customHeight="1">
      <c r="A19" s="55">
        <v>13</v>
      </c>
      <c r="B19" s="58" t="s">
        <v>166</v>
      </c>
      <c r="C19" s="194">
        <f>'TABLE-11'!I19</f>
        <v>2629</v>
      </c>
      <c r="D19" s="194">
        <f>'TABLE-11'!J19</f>
        <v>319</v>
      </c>
      <c r="E19" s="194">
        <f>'TABLE-11'!K19</f>
        <v>12.133891213389122</v>
      </c>
      <c r="F19" s="194">
        <v>2090</v>
      </c>
      <c r="G19" s="58">
        <v>1763</v>
      </c>
      <c r="H19" s="194">
        <f t="shared" si="0"/>
        <v>84.35406698564593</v>
      </c>
      <c r="I19" s="194">
        <v>1820</v>
      </c>
      <c r="J19" s="58">
        <v>628</v>
      </c>
      <c r="K19" s="194">
        <f t="shared" si="1"/>
        <v>34.505494505494504</v>
      </c>
      <c r="L19" s="194">
        <f t="shared" si="2"/>
        <v>6539</v>
      </c>
      <c r="M19" s="194">
        <f t="shared" si="3"/>
        <v>2710</v>
      </c>
      <c r="N19" s="194">
        <f t="shared" si="4"/>
        <v>41.44364581740327</v>
      </c>
    </row>
    <row r="20" spans="1:14" ht="13.5" customHeight="1">
      <c r="A20" s="55">
        <v>14</v>
      </c>
      <c r="B20" s="58" t="s">
        <v>78</v>
      </c>
      <c r="C20" s="194">
        <f>'TABLE-11'!I20</f>
        <v>26957</v>
      </c>
      <c r="D20" s="194">
        <f>'TABLE-11'!J20</f>
        <v>28718</v>
      </c>
      <c r="E20" s="194">
        <f>'TABLE-11'!K20</f>
        <v>106.53262603405423</v>
      </c>
      <c r="F20" s="194">
        <v>21487</v>
      </c>
      <c r="G20" s="58">
        <v>5091</v>
      </c>
      <c r="H20" s="194">
        <f t="shared" si="0"/>
        <v>23.693396006887884</v>
      </c>
      <c r="I20" s="194">
        <v>19288</v>
      </c>
      <c r="J20" s="58">
        <v>18597</v>
      </c>
      <c r="K20" s="194">
        <f t="shared" si="1"/>
        <v>96.41746163417669</v>
      </c>
      <c r="L20" s="194">
        <f t="shared" si="2"/>
        <v>67732</v>
      </c>
      <c r="M20" s="194">
        <f t="shared" si="3"/>
        <v>52406</v>
      </c>
      <c r="N20" s="194">
        <f t="shared" si="4"/>
        <v>77.37258607452902</v>
      </c>
    </row>
    <row r="21" spans="1:14" ht="13.5" customHeight="1">
      <c r="A21" s="55">
        <v>15</v>
      </c>
      <c r="B21" s="58" t="s">
        <v>106</v>
      </c>
      <c r="C21" s="194">
        <f>'TABLE-11'!I21</f>
        <v>2865</v>
      </c>
      <c r="D21" s="194">
        <f>'TABLE-11'!J21</f>
        <v>625</v>
      </c>
      <c r="E21" s="194">
        <f>'TABLE-11'!K21</f>
        <v>21.81500872600349</v>
      </c>
      <c r="F21" s="194">
        <v>2358</v>
      </c>
      <c r="G21" s="58">
        <v>1089</v>
      </c>
      <c r="H21" s="194">
        <f t="shared" si="0"/>
        <v>46.18320610687023</v>
      </c>
      <c r="I21" s="194">
        <v>1887</v>
      </c>
      <c r="J21" s="58">
        <v>1597</v>
      </c>
      <c r="K21" s="194">
        <f t="shared" si="1"/>
        <v>84.63169051404346</v>
      </c>
      <c r="L21" s="194">
        <f t="shared" si="2"/>
        <v>7110</v>
      </c>
      <c r="M21" s="194">
        <f t="shared" si="3"/>
        <v>3311</v>
      </c>
      <c r="N21" s="194">
        <f t="shared" si="4"/>
        <v>46.56821378340366</v>
      </c>
    </row>
    <row r="22" spans="1:14" ht="13.5" customHeight="1">
      <c r="A22" s="55">
        <v>16</v>
      </c>
      <c r="B22" s="58" t="s">
        <v>20</v>
      </c>
      <c r="C22" s="194">
        <f>'TABLE-11'!I22</f>
        <v>13597</v>
      </c>
      <c r="D22" s="194">
        <f>'TABLE-11'!J22</f>
        <v>9789</v>
      </c>
      <c r="E22" s="194">
        <f>'TABLE-11'!K22</f>
        <v>71.99382216665441</v>
      </c>
      <c r="F22" s="194">
        <v>6123</v>
      </c>
      <c r="G22" s="58">
        <v>234</v>
      </c>
      <c r="H22" s="194">
        <f t="shared" si="0"/>
        <v>3.821656050955414</v>
      </c>
      <c r="I22" s="194">
        <v>4904</v>
      </c>
      <c r="J22" s="58">
        <v>4274</v>
      </c>
      <c r="K22" s="194">
        <f t="shared" si="1"/>
        <v>87.15334420880913</v>
      </c>
      <c r="L22" s="194">
        <f t="shared" si="2"/>
        <v>24624</v>
      </c>
      <c r="M22" s="194">
        <f t="shared" si="3"/>
        <v>14297</v>
      </c>
      <c r="N22" s="194">
        <f t="shared" si="4"/>
        <v>58.06124106562703</v>
      </c>
    </row>
    <row r="23" spans="1:14" ht="13.5" customHeight="1">
      <c r="A23" s="55">
        <v>17</v>
      </c>
      <c r="B23" s="58" t="s">
        <v>21</v>
      </c>
      <c r="C23" s="194">
        <f>'TABLE-11'!I23</f>
        <v>25955</v>
      </c>
      <c r="D23" s="194">
        <f>'TABLE-11'!J23</f>
        <v>7720</v>
      </c>
      <c r="E23" s="194">
        <f>'TABLE-11'!K23</f>
        <v>29.74378732421499</v>
      </c>
      <c r="F23" s="194">
        <v>7933</v>
      </c>
      <c r="G23" s="58">
        <v>960</v>
      </c>
      <c r="H23" s="194">
        <f t="shared" si="0"/>
        <v>12.101348796167906</v>
      </c>
      <c r="I23" s="194">
        <v>10478</v>
      </c>
      <c r="J23" s="58">
        <v>1986</v>
      </c>
      <c r="K23" s="194">
        <f t="shared" si="1"/>
        <v>18.953998854743272</v>
      </c>
      <c r="L23" s="194">
        <f t="shared" si="2"/>
        <v>44366</v>
      </c>
      <c r="M23" s="194">
        <f t="shared" si="3"/>
        <v>10666</v>
      </c>
      <c r="N23" s="194">
        <f t="shared" si="4"/>
        <v>24.040932245413153</v>
      </c>
    </row>
    <row r="24" spans="1:14" ht="13.5" customHeight="1">
      <c r="A24" s="55">
        <v>18</v>
      </c>
      <c r="B24" s="58" t="s">
        <v>19</v>
      </c>
      <c r="C24" s="194">
        <f>'TABLE-11'!I24</f>
        <v>364</v>
      </c>
      <c r="D24" s="194">
        <f>'TABLE-11'!J24</f>
        <v>1</v>
      </c>
      <c r="E24" s="194">
        <f>'TABLE-11'!K24</f>
        <v>0.27472527472527475</v>
      </c>
      <c r="F24" s="194">
        <v>449</v>
      </c>
      <c r="G24" s="58">
        <v>0</v>
      </c>
      <c r="H24" s="194">
        <f t="shared" si="0"/>
        <v>0</v>
      </c>
      <c r="I24" s="194">
        <v>525</v>
      </c>
      <c r="J24" s="58">
        <v>89</v>
      </c>
      <c r="K24" s="194">
        <f t="shared" si="1"/>
        <v>16.952380952380953</v>
      </c>
      <c r="L24" s="194">
        <f t="shared" si="2"/>
        <v>1338</v>
      </c>
      <c r="M24" s="194">
        <f t="shared" si="3"/>
        <v>90</v>
      </c>
      <c r="N24" s="194">
        <f t="shared" si="4"/>
        <v>6.726457399103139</v>
      </c>
    </row>
    <row r="25" spans="1:14" ht="13.5" customHeight="1">
      <c r="A25" s="55">
        <v>19</v>
      </c>
      <c r="B25" s="58" t="s">
        <v>126</v>
      </c>
      <c r="C25" s="194">
        <f>'TABLE-11'!I25</f>
        <v>155</v>
      </c>
      <c r="D25" s="194">
        <f>'TABLE-11'!J25</f>
        <v>69</v>
      </c>
      <c r="E25" s="194">
        <f>'TABLE-11'!K25</f>
        <v>44.516129032258064</v>
      </c>
      <c r="F25" s="194">
        <v>565</v>
      </c>
      <c r="G25" s="58">
        <v>259</v>
      </c>
      <c r="H25" s="194">
        <f t="shared" si="0"/>
        <v>45.84070796460177</v>
      </c>
      <c r="I25" s="194">
        <v>604</v>
      </c>
      <c r="J25" s="58">
        <v>318</v>
      </c>
      <c r="K25" s="194">
        <f t="shared" si="1"/>
        <v>52.64900662251656</v>
      </c>
      <c r="L25" s="194">
        <f t="shared" si="2"/>
        <v>1324</v>
      </c>
      <c r="M25" s="194">
        <f t="shared" si="3"/>
        <v>646</v>
      </c>
      <c r="N25" s="194">
        <f t="shared" si="4"/>
        <v>48.79154078549849</v>
      </c>
    </row>
    <row r="26" spans="1:14" ht="13.5" customHeight="1">
      <c r="A26" s="55"/>
      <c r="B26" s="59" t="s">
        <v>226</v>
      </c>
      <c r="C26" s="270">
        <f>SUM(C7:C25)</f>
        <v>281804</v>
      </c>
      <c r="D26" s="270">
        <f>SUM(D7:D25)</f>
        <v>164973</v>
      </c>
      <c r="E26" s="270">
        <f>(D26*100)/C26</f>
        <v>58.54175242367035</v>
      </c>
      <c r="F26" s="270">
        <f>SUM(F7:F25)</f>
        <v>107936</v>
      </c>
      <c r="G26" s="59">
        <f>SUM(G7:G25)</f>
        <v>30428</v>
      </c>
      <c r="H26" s="270">
        <f t="shared" si="0"/>
        <v>28.190779721316336</v>
      </c>
      <c r="I26" s="270">
        <f>SUM(I7:I25)</f>
        <v>106567</v>
      </c>
      <c r="J26" s="59">
        <f>SUM(J7:J25)</f>
        <v>59394</v>
      </c>
      <c r="K26" s="270">
        <f t="shared" si="1"/>
        <v>55.733951410849514</v>
      </c>
      <c r="L26" s="270">
        <f>SUM(L7:L25)</f>
        <v>496307</v>
      </c>
      <c r="M26" s="270">
        <f>SUM(M7:M25)</f>
        <v>254795</v>
      </c>
      <c r="N26" s="270">
        <f t="shared" si="4"/>
        <v>51.33818382573689</v>
      </c>
    </row>
    <row r="27" spans="1:14" ht="13.5" customHeight="1">
      <c r="A27" s="55">
        <v>20</v>
      </c>
      <c r="B27" s="58" t="s">
        <v>23</v>
      </c>
      <c r="C27" s="194">
        <f>'TABLE-11'!I27</f>
        <v>0</v>
      </c>
      <c r="D27" s="194">
        <f>'TABLE-11'!J27</f>
        <v>0</v>
      </c>
      <c r="E27" s="194">
        <f>'TABLE-11'!K27</f>
        <v>0</v>
      </c>
      <c r="F27" s="194">
        <v>581</v>
      </c>
      <c r="G27" s="58">
        <v>0</v>
      </c>
      <c r="H27" s="194">
        <f t="shared" si="0"/>
        <v>0</v>
      </c>
      <c r="I27" s="194">
        <v>279</v>
      </c>
      <c r="J27" s="58">
        <v>0</v>
      </c>
      <c r="K27" s="194">
        <f t="shared" si="1"/>
        <v>0</v>
      </c>
      <c r="L27" s="194">
        <f t="shared" si="2"/>
        <v>860</v>
      </c>
      <c r="M27" s="194">
        <f aca="true" t="shared" si="5" ref="M27:M33">D27+G27+J27</f>
        <v>0</v>
      </c>
      <c r="N27" s="194">
        <f t="shared" si="4"/>
        <v>0</v>
      </c>
    </row>
    <row r="28" spans="1:14" ht="13.5" customHeight="1">
      <c r="A28" s="55">
        <v>21</v>
      </c>
      <c r="B28" s="58" t="s">
        <v>274</v>
      </c>
      <c r="C28" s="194">
        <f>'TABLE-11'!I28</f>
        <v>0</v>
      </c>
      <c r="D28" s="194">
        <f>'TABLE-11'!J28</f>
        <v>0</v>
      </c>
      <c r="E28" s="194">
        <v>0</v>
      </c>
      <c r="F28" s="194">
        <v>156</v>
      </c>
      <c r="G28" s="58">
        <v>157</v>
      </c>
      <c r="H28" s="194">
        <f t="shared" si="0"/>
        <v>100.64102564102564</v>
      </c>
      <c r="I28" s="194">
        <v>351</v>
      </c>
      <c r="J28" s="58">
        <v>896</v>
      </c>
      <c r="K28" s="194">
        <f t="shared" si="1"/>
        <v>255.27065527065528</v>
      </c>
      <c r="L28" s="194">
        <f t="shared" si="2"/>
        <v>507</v>
      </c>
      <c r="M28" s="194">
        <f t="shared" si="5"/>
        <v>1053</v>
      </c>
      <c r="N28" s="194">
        <f t="shared" si="4"/>
        <v>207.69230769230768</v>
      </c>
    </row>
    <row r="29" spans="1:14" ht="13.5" customHeight="1">
      <c r="A29" s="55">
        <v>22</v>
      </c>
      <c r="B29" s="58" t="s">
        <v>171</v>
      </c>
      <c r="C29" s="194">
        <f>'TABLE-11'!I29</f>
        <v>0</v>
      </c>
      <c r="D29" s="194">
        <f>'TABLE-11'!J29</f>
        <v>0</v>
      </c>
      <c r="E29" s="194">
        <v>0</v>
      </c>
      <c r="F29" s="194">
        <v>854</v>
      </c>
      <c r="G29" s="58">
        <v>84</v>
      </c>
      <c r="H29" s="194">
        <f t="shared" si="0"/>
        <v>9.836065573770492</v>
      </c>
      <c r="I29" s="194">
        <v>1578</v>
      </c>
      <c r="J29" s="58">
        <v>84</v>
      </c>
      <c r="K29" s="194">
        <f t="shared" si="1"/>
        <v>5.32319391634981</v>
      </c>
      <c r="L29" s="194">
        <f t="shared" si="2"/>
        <v>2432</v>
      </c>
      <c r="M29" s="194">
        <f t="shared" si="5"/>
        <v>168</v>
      </c>
      <c r="N29" s="194">
        <f t="shared" si="4"/>
        <v>6.907894736842105</v>
      </c>
    </row>
    <row r="30" spans="1:14" ht="13.5" customHeight="1">
      <c r="A30" s="55">
        <v>23</v>
      </c>
      <c r="B30" s="58" t="s">
        <v>22</v>
      </c>
      <c r="C30" s="194">
        <f>'TABLE-11'!I30</f>
        <v>0</v>
      </c>
      <c r="D30" s="194">
        <f>'TABLE-11'!J30</f>
        <v>0</v>
      </c>
      <c r="E30" s="194">
        <v>0</v>
      </c>
      <c r="F30" s="194">
        <v>187</v>
      </c>
      <c r="G30" s="58">
        <v>128</v>
      </c>
      <c r="H30" s="194">
        <f t="shared" si="0"/>
        <v>68.44919786096257</v>
      </c>
      <c r="I30" s="194">
        <v>359</v>
      </c>
      <c r="J30" s="58">
        <v>184</v>
      </c>
      <c r="K30" s="194">
        <f t="shared" si="1"/>
        <v>51.25348189415042</v>
      </c>
      <c r="L30" s="194">
        <f t="shared" si="2"/>
        <v>546</v>
      </c>
      <c r="M30" s="194">
        <f t="shared" si="5"/>
        <v>312</v>
      </c>
      <c r="N30" s="194">
        <f t="shared" si="4"/>
        <v>57.142857142857146</v>
      </c>
    </row>
    <row r="31" spans="1:14" ht="13.5" customHeight="1">
      <c r="A31" s="55">
        <v>24</v>
      </c>
      <c r="B31" s="58" t="s">
        <v>143</v>
      </c>
      <c r="C31" s="194">
        <f>'TABLE-11'!I31</f>
        <v>129</v>
      </c>
      <c r="D31" s="194">
        <f>'TABLE-11'!J31</f>
        <v>8</v>
      </c>
      <c r="E31" s="194">
        <f>'TABLE-11'!K31</f>
        <v>6.2015503875969</v>
      </c>
      <c r="F31" s="194">
        <v>651</v>
      </c>
      <c r="G31" s="58">
        <v>260</v>
      </c>
      <c r="H31" s="194">
        <f t="shared" si="0"/>
        <v>39.93855606758832</v>
      </c>
      <c r="I31" s="194">
        <v>486</v>
      </c>
      <c r="J31" s="58">
        <v>839</v>
      </c>
      <c r="K31" s="194">
        <f t="shared" si="1"/>
        <v>172.63374485596708</v>
      </c>
      <c r="L31" s="194">
        <f t="shared" si="2"/>
        <v>1266</v>
      </c>
      <c r="M31" s="194">
        <f t="shared" si="5"/>
        <v>1107</v>
      </c>
      <c r="N31" s="194">
        <f t="shared" si="4"/>
        <v>87.44075829383887</v>
      </c>
    </row>
    <row r="32" spans="1:14" ht="13.5" customHeight="1">
      <c r="A32" s="55">
        <v>25</v>
      </c>
      <c r="B32" s="58" t="s">
        <v>18</v>
      </c>
      <c r="C32" s="194">
        <f>'TABLE-11'!I32</f>
        <v>131060</v>
      </c>
      <c r="D32" s="194">
        <f>'TABLE-11'!J32</f>
        <v>71362</v>
      </c>
      <c r="E32" s="194">
        <f>'TABLE-11'!K32</f>
        <v>54.44987028841752</v>
      </c>
      <c r="F32" s="194">
        <v>41749</v>
      </c>
      <c r="G32" s="58">
        <v>9040</v>
      </c>
      <c r="H32" s="194">
        <f t="shared" si="0"/>
        <v>21.65321325061678</v>
      </c>
      <c r="I32" s="194">
        <v>46881</v>
      </c>
      <c r="J32" s="58">
        <v>64358</v>
      </c>
      <c r="K32" s="194">
        <f t="shared" si="1"/>
        <v>137.27949489132058</v>
      </c>
      <c r="L32" s="194">
        <f t="shared" si="2"/>
        <v>219690</v>
      </c>
      <c r="M32" s="194">
        <f t="shared" si="5"/>
        <v>144760</v>
      </c>
      <c r="N32" s="194">
        <f t="shared" si="4"/>
        <v>65.89284901452046</v>
      </c>
    </row>
    <row r="33" spans="1:14" ht="13.5" customHeight="1">
      <c r="A33" s="55">
        <v>26</v>
      </c>
      <c r="B33" s="58" t="s">
        <v>105</v>
      </c>
      <c r="C33" s="194">
        <f>'TABLE-11'!I33</f>
        <v>94405</v>
      </c>
      <c r="D33" s="194">
        <f>'TABLE-11'!J33</f>
        <v>21756</v>
      </c>
      <c r="E33" s="194">
        <f>'TABLE-11'!K33</f>
        <v>23.045389545045282</v>
      </c>
      <c r="F33" s="194">
        <v>34217</v>
      </c>
      <c r="G33" s="58">
        <v>4118</v>
      </c>
      <c r="H33" s="194">
        <f t="shared" si="0"/>
        <v>12.034953385743929</v>
      </c>
      <c r="I33" s="194">
        <v>25626</v>
      </c>
      <c r="J33" s="58">
        <v>7430</v>
      </c>
      <c r="K33" s="194">
        <f t="shared" si="1"/>
        <v>28.993990478420354</v>
      </c>
      <c r="L33" s="194">
        <f t="shared" si="2"/>
        <v>154248</v>
      </c>
      <c r="M33" s="194">
        <f t="shared" si="5"/>
        <v>33304</v>
      </c>
      <c r="N33" s="194">
        <f t="shared" si="4"/>
        <v>21.591203775737775</v>
      </c>
    </row>
    <row r="34" spans="1:14" ht="13.5" customHeight="1">
      <c r="A34" s="55"/>
      <c r="B34" s="59" t="s">
        <v>228</v>
      </c>
      <c r="C34" s="270">
        <f>SUM(C27:C33)</f>
        <v>225594</v>
      </c>
      <c r="D34" s="270">
        <f>SUM(D27:D33)</f>
        <v>93126</v>
      </c>
      <c r="E34" s="270">
        <f>(D34*100)/C34</f>
        <v>41.280353200883</v>
      </c>
      <c r="F34" s="270">
        <f>SUM(F27:F33)</f>
        <v>78395</v>
      </c>
      <c r="G34" s="59">
        <f>SUM(G27:G33)</f>
        <v>13787</v>
      </c>
      <c r="H34" s="270">
        <f t="shared" si="0"/>
        <v>17.58658077683526</v>
      </c>
      <c r="I34" s="270">
        <f>SUM(I27:I33)</f>
        <v>75560</v>
      </c>
      <c r="J34" s="59">
        <f>SUM(J27:J33)</f>
        <v>73791</v>
      </c>
      <c r="K34" s="270">
        <f t="shared" si="1"/>
        <v>97.65881418740074</v>
      </c>
      <c r="L34" s="270">
        <f>SUM(L27:L33)</f>
        <v>379549</v>
      </c>
      <c r="M34" s="270">
        <f>SUM(M27:M33)</f>
        <v>180704</v>
      </c>
      <c r="N34" s="270">
        <f t="shared" si="4"/>
        <v>47.610189988644414</v>
      </c>
    </row>
    <row r="35" spans="1:16" ht="13.5" customHeight="1">
      <c r="A35" s="55">
        <v>27</v>
      </c>
      <c r="B35" s="58" t="s">
        <v>165</v>
      </c>
      <c r="C35" s="194">
        <f>'TABLE-11'!I35</f>
        <v>464</v>
      </c>
      <c r="D35" s="194">
        <f>'TABLE-11'!J35</f>
        <v>116</v>
      </c>
      <c r="E35" s="194">
        <f>'TABLE-11'!K35</f>
        <v>25</v>
      </c>
      <c r="F35" s="194">
        <v>1112</v>
      </c>
      <c r="G35" s="58">
        <v>178</v>
      </c>
      <c r="H35" s="194">
        <f t="shared" si="0"/>
        <v>16.007194244604317</v>
      </c>
      <c r="I35" s="194">
        <v>875</v>
      </c>
      <c r="J35" s="58">
        <v>113</v>
      </c>
      <c r="K35" s="194">
        <f t="shared" si="1"/>
        <v>12.914285714285715</v>
      </c>
      <c r="L35" s="194">
        <f t="shared" si="2"/>
        <v>2451</v>
      </c>
      <c r="M35" s="194">
        <f aca="true" t="shared" si="6" ref="M35:M47">D35+G35+J35</f>
        <v>407</v>
      </c>
      <c r="N35" s="194">
        <f t="shared" si="4"/>
        <v>16.60546715626275</v>
      </c>
      <c r="P35" s="106" t="s">
        <v>36</v>
      </c>
    </row>
    <row r="36" spans="1:14" ht="13.5" customHeight="1">
      <c r="A36" s="55">
        <v>28</v>
      </c>
      <c r="B36" s="58" t="s">
        <v>234</v>
      </c>
      <c r="C36" s="194">
        <f>'TABLE-11'!I36</f>
        <v>3815</v>
      </c>
      <c r="D36" s="194">
        <f>'TABLE-11'!J36</f>
        <v>5571</v>
      </c>
      <c r="E36" s="194">
        <f>'TABLE-11'!K36</f>
        <v>146.02883355176934</v>
      </c>
      <c r="F36" s="194">
        <f>3430+338</f>
        <v>3768</v>
      </c>
      <c r="G36" s="58">
        <v>4582</v>
      </c>
      <c r="H36" s="194">
        <f t="shared" si="0"/>
        <v>121.60297239915074</v>
      </c>
      <c r="I36" s="194">
        <f>6783+1201</f>
        <v>7984</v>
      </c>
      <c r="J36" s="58">
        <v>1058</v>
      </c>
      <c r="K36" s="194">
        <f t="shared" si="1"/>
        <v>13.251503006012024</v>
      </c>
      <c r="L36" s="194">
        <f t="shared" si="2"/>
        <v>15567</v>
      </c>
      <c r="M36" s="194">
        <f t="shared" si="6"/>
        <v>11211</v>
      </c>
      <c r="N36" s="194">
        <f t="shared" si="4"/>
        <v>72.0177298130661</v>
      </c>
    </row>
    <row r="37" spans="1:14" ht="13.5" customHeight="1">
      <c r="A37" s="55">
        <v>29</v>
      </c>
      <c r="B37" s="58" t="s">
        <v>220</v>
      </c>
      <c r="C37" s="194">
        <f>'TABLE-11'!I37</f>
        <v>8004</v>
      </c>
      <c r="D37" s="194">
        <f>'TABLE-11'!J37</f>
        <v>2974</v>
      </c>
      <c r="E37" s="194">
        <f>'TABLE-11'!K37</f>
        <v>37.156421789105444</v>
      </c>
      <c r="F37" s="194">
        <v>6999</v>
      </c>
      <c r="G37" s="58">
        <v>0</v>
      </c>
      <c r="H37" s="194">
        <f t="shared" si="0"/>
        <v>0</v>
      </c>
      <c r="I37" s="194">
        <v>9634</v>
      </c>
      <c r="J37" s="58">
        <v>1839</v>
      </c>
      <c r="K37" s="194">
        <f t="shared" si="1"/>
        <v>19.088644384471664</v>
      </c>
      <c r="L37" s="194">
        <f t="shared" si="2"/>
        <v>24637</v>
      </c>
      <c r="M37" s="194">
        <f t="shared" si="6"/>
        <v>4813</v>
      </c>
      <c r="N37" s="194">
        <f t="shared" si="4"/>
        <v>19.53565775053781</v>
      </c>
    </row>
    <row r="38" spans="1:14" ht="13.5" customHeight="1">
      <c r="A38" s="55">
        <v>30</v>
      </c>
      <c r="B38" s="58" t="s">
        <v>292</v>
      </c>
      <c r="C38" s="194">
        <f>'TABLE-11'!I38</f>
        <v>1137</v>
      </c>
      <c r="D38" s="194">
        <f>'TABLE-11'!J38</f>
        <v>4938</v>
      </c>
      <c r="E38" s="194">
        <f>'TABLE-11'!K38</f>
        <v>434.30079155672826</v>
      </c>
      <c r="F38" s="194">
        <v>1482</v>
      </c>
      <c r="G38" s="58">
        <v>1647</v>
      </c>
      <c r="H38" s="194">
        <f t="shared" si="0"/>
        <v>111.1336032388664</v>
      </c>
      <c r="I38" s="194">
        <v>989</v>
      </c>
      <c r="J38" s="58">
        <v>1349</v>
      </c>
      <c r="K38" s="194">
        <f t="shared" si="1"/>
        <v>136.40040444893833</v>
      </c>
      <c r="L38" s="194">
        <f t="shared" si="2"/>
        <v>3608</v>
      </c>
      <c r="M38" s="194">
        <f t="shared" si="6"/>
        <v>7934</v>
      </c>
      <c r="N38" s="194">
        <v>0</v>
      </c>
    </row>
    <row r="39" spans="1:14" ht="13.5" customHeight="1">
      <c r="A39" s="55">
        <v>31</v>
      </c>
      <c r="B39" s="58" t="s">
        <v>221</v>
      </c>
      <c r="C39" s="194">
        <f>'TABLE-11'!I39</f>
        <v>146</v>
      </c>
      <c r="D39" s="194">
        <f>'TABLE-11'!J39</f>
        <v>79</v>
      </c>
      <c r="E39" s="194">
        <f>'TABLE-11'!K39</f>
        <v>54.10958904109589</v>
      </c>
      <c r="F39" s="194">
        <v>636</v>
      </c>
      <c r="G39" s="58">
        <v>0</v>
      </c>
      <c r="H39" s="194">
        <f t="shared" si="0"/>
        <v>0</v>
      </c>
      <c r="I39" s="194">
        <v>696</v>
      </c>
      <c r="J39" s="58">
        <v>158</v>
      </c>
      <c r="K39" s="194">
        <f t="shared" si="1"/>
        <v>22.701149425287355</v>
      </c>
      <c r="L39" s="194">
        <f t="shared" si="2"/>
        <v>1478</v>
      </c>
      <c r="M39" s="194">
        <f>D39+G39+J39</f>
        <v>237</v>
      </c>
      <c r="N39" s="194">
        <f t="shared" si="4"/>
        <v>16.035182679296348</v>
      </c>
    </row>
    <row r="40" spans="1:14" ht="13.5" customHeight="1">
      <c r="A40" s="55">
        <v>32</v>
      </c>
      <c r="B40" s="58" t="s">
        <v>222</v>
      </c>
      <c r="C40" s="194">
        <f>'TABLE-11'!I40</f>
        <v>200</v>
      </c>
      <c r="D40" s="194">
        <f>'TABLE-11'!J40</f>
        <v>46</v>
      </c>
      <c r="E40" s="194">
        <f>'TABLE-11'!K40</f>
        <v>23</v>
      </c>
      <c r="F40" s="194">
        <v>580</v>
      </c>
      <c r="G40" s="58">
        <v>560</v>
      </c>
      <c r="H40" s="194">
        <f t="shared" si="0"/>
        <v>96.55172413793103</v>
      </c>
      <c r="I40" s="194">
        <v>132</v>
      </c>
      <c r="J40" s="58">
        <v>0</v>
      </c>
      <c r="K40" s="194">
        <f t="shared" si="1"/>
        <v>0</v>
      </c>
      <c r="L40" s="194">
        <f t="shared" si="2"/>
        <v>912</v>
      </c>
      <c r="M40" s="194">
        <f t="shared" si="6"/>
        <v>606</v>
      </c>
      <c r="N40" s="194">
        <f t="shared" si="4"/>
        <v>66.44736842105263</v>
      </c>
    </row>
    <row r="41" spans="1:14" ht="13.5" customHeight="1">
      <c r="A41" s="113">
        <v>33</v>
      </c>
      <c r="B41" s="114" t="s">
        <v>455</v>
      </c>
      <c r="C41" s="194">
        <f>'TABLE-11'!I41</f>
        <v>15</v>
      </c>
      <c r="D41" s="194">
        <f>'TABLE-11'!J41</f>
        <v>0</v>
      </c>
      <c r="E41" s="194">
        <f>'TABLE-11'!K41</f>
        <v>0</v>
      </c>
      <c r="F41" s="194">
        <v>45</v>
      </c>
      <c r="G41" s="58">
        <v>15</v>
      </c>
      <c r="H41" s="194">
        <v>0</v>
      </c>
      <c r="I41" s="194">
        <v>155</v>
      </c>
      <c r="J41" s="58">
        <v>162</v>
      </c>
      <c r="K41" s="194">
        <f>(J41*100)/I41</f>
        <v>104.51612903225806</v>
      </c>
      <c r="L41" s="194">
        <f>C41+F41+I41</f>
        <v>215</v>
      </c>
      <c r="M41" s="194">
        <f t="shared" si="6"/>
        <v>177</v>
      </c>
      <c r="N41" s="194">
        <f>(M41*100)/L41</f>
        <v>82.32558139534883</v>
      </c>
    </row>
    <row r="42" spans="1:14" ht="13.5" customHeight="1">
      <c r="A42" s="55">
        <v>34</v>
      </c>
      <c r="B42" s="58" t="s">
        <v>243</v>
      </c>
      <c r="C42" s="194">
        <f>'TABLE-11'!I42</f>
        <v>2</v>
      </c>
      <c r="D42" s="194">
        <f>'TABLE-11'!J42</f>
        <v>0</v>
      </c>
      <c r="E42" s="194">
        <f>'TABLE-11'!K42</f>
        <v>0</v>
      </c>
      <c r="F42" s="194">
        <v>62</v>
      </c>
      <c r="G42" s="58">
        <v>0</v>
      </c>
      <c r="H42" s="194">
        <f t="shared" si="0"/>
        <v>0</v>
      </c>
      <c r="I42" s="194">
        <v>100</v>
      </c>
      <c r="J42" s="58">
        <v>6</v>
      </c>
      <c r="K42" s="194">
        <v>0</v>
      </c>
      <c r="L42" s="194">
        <f t="shared" si="2"/>
        <v>164</v>
      </c>
      <c r="M42" s="194">
        <f t="shared" si="6"/>
        <v>6</v>
      </c>
      <c r="N42" s="194">
        <v>0</v>
      </c>
    </row>
    <row r="43" spans="1:14" ht="13.5" customHeight="1">
      <c r="A43" s="55">
        <v>35</v>
      </c>
      <c r="B43" s="58" t="s">
        <v>261</v>
      </c>
      <c r="C43" s="194">
        <f>'TABLE-11'!I43</f>
        <v>211</v>
      </c>
      <c r="D43" s="194">
        <f>'TABLE-11'!J43</f>
        <v>0</v>
      </c>
      <c r="E43" s="194">
        <f>'TABLE-11'!K43</f>
        <v>0</v>
      </c>
      <c r="F43" s="194">
        <v>201</v>
      </c>
      <c r="G43" s="58">
        <v>12</v>
      </c>
      <c r="H43" s="194">
        <f t="shared" si="0"/>
        <v>5.970149253731344</v>
      </c>
      <c r="I43" s="194">
        <v>488</v>
      </c>
      <c r="J43" s="58">
        <v>99</v>
      </c>
      <c r="K43" s="194">
        <f t="shared" si="1"/>
        <v>20.28688524590164</v>
      </c>
      <c r="L43" s="194">
        <f t="shared" si="2"/>
        <v>900</v>
      </c>
      <c r="M43" s="194">
        <f t="shared" si="6"/>
        <v>111</v>
      </c>
      <c r="N43" s="194">
        <f t="shared" si="4"/>
        <v>12.333333333333334</v>
      </c>
    </row>
    <row r="44" spans="1:14" ht="13.5" customHeight="1">
      <c r="A44" s="55">
        <v>36</v>
      </c>
      <c r="B44" s="58" t="s">
        <v>24</v>
      </c>
      <c r="C44" s="194">
        <f>'TABLE-11'!I44</f>
        <v>82</v>
      </c>
      <c r="D44" s="194">
        <f>'TABLE-11'!J44</f>
        <v>0</v>
      </c>
      <c r="E44" s="194">
        <f>'TABLE-11'!K44</f>
        <v>0</v>
      </c>
      <c r="F44" s="194">
        <v>367</v>
      </c>
      <c r="G44" s="58">
        <v>17</v>
      </c>
      <c r="H44" s="194">
        <f t="shared" si="0"/>
        <v>4.632152588555858</v>
      </c>
      <c r="I44" s="194">
        <v>470</v>
      </c>
      <c r="J44" s="58">
        <v>114</v>
      </c>
      <c r="K44" s="194">
        <f t="shared" si="1"/>
        <v>24.25531914893617</v>
      </c>
      <c r="L44" s="194">
        <f t="shared" si="2"/>
        <v>919</v>
      </c>
      <c r="M44" s="194">
        <f t="shared" si="6"/>
        <v>131</v>
      </c>
      <c r="N44" s="194">
        <f t="shared" si="4"/>
        <v>14.254624591947769</v>
      </c>
    </row>
    <row r="45" spans="1:14" ht="13.5" customHeight="1">
      <c r="A45" s="55">
        <v>37</v>
      </c>
      <c r="B45" s="58" t="s">
        <v>225</v>
      </c>
      <c r="C45" s="194">
        <f>'TABLE-11'!I45</f>
        <v>1</v>
      </c>
      <c r="D45" s="194">
        <f>'TABLE-11'!J45</f>
        <v>0</v>
      </c>
      <c r="E45" s="194">
        <f>'TABLE-11'!K45</f>
        <v>0</v>
      </c>
      <c r="F45" s="194">
        <v>125</v>
      </c>
      <c r="G45" s="58">
        <v>0</v>
      </c>
      <c r="H45" s="194">
        <f t="shared" si="0"/>
        <v>0</v>
      </c>
      <c r="I45" s="194">
        <v>300</v>
      </c>
      <c r="J45" s="58">
        <v>0</v>
      </c>
      <c r="K45" s="194">
        <f t="shared" si="1"/>
        <v>0</v>
      </c>
      <c r="L45" s="194">
        <f t="shared" si="2"/>
        <v>426</v>
      </c>
      <c r="M45" s="194">
        <f t="shared" si="6"/>
        <v>0</v>
      </c>
      <c r="N45" s="194">
        <f t="shared" si="4"/>
        <v>0</v>
      </c>
    </row>
    <row r="46" spans="1:14" ht="13.5" customHeight="1">
      <c r="A46" s="55">
        <v>38</v>
      </c>
      <c r="B46" s="58" t="s">
        <v>456</v>
      </c>
      <c r="C46" s="194">
        <f>'TABLE-11'!I46</f>
        <v>0</v>
      </c>
      <c r="D46" s="194">
        <f>'TABLE-11'!J46</f>
        <v>5</v>
      </c>
      <c r="E46" s="194">
        <f>'TABLE-11'!K46</f>
        <v>0</v>
      </c>
      <c r="F46" s="194">
        <v>45</v>
      </c>
      <c r="G46" s="58">
        <v>0</v>
      </c>
      <c r="H46" s="194">
        <v>0</v>
      </c>
      <c r="I46" s="194">
        <v>130</v>
      </c>
      <c r="J46" s="58">
        <v>0</v>
      </c>
      <c r="K46" s="194">
        <f t="shared" si="1"/>
        <v>0</v>
      </c>
      <c r="L46" s="194">
        <f t="shared" si="2"/>
        <v>175</v>
      </c>
      <c r="M46" s="194">
        <f t="shared" si="6"/>
        <v>5</v>
      </c>
      <c r="N46" s="194">
        <f t="shared" si="4"/>
        <v>2.857142857142857</v>
      </c>
    </row>
    <row r="47" spans="1:16" ht="13.5" customHeight="1">
      <c r="A47" s="55">
        <v>39</v>
      </c>
      <c r="B47" s="58" t="s">
        <v>537</v>
      </c>
      <c r="C47" s="194">
        <f>'TABLE-11'!I47</f>
        <v>6851</v>
      </c>
      <c r="D47" s="194">
        <f>'TABLE-11'!J47</f>
        <v>7163</v>
      </c>
      <c r="E47" s="194">
        <f>'TABLE-11'!K47</f>
        <v>104.55407969639468</v>
      </c>
      <c r="F47" s="194">
        <v>1215</v>
      </c>
      <c r="G47" s="58">
        <v>0</v>
      </c>
      <c r="H47" s="194">
        <f t="shared" si="0"/>
        <v>0</v>
      </c>
      <c r="I47" s="194">
        <v>1621</v>
      </c>
      <c r="J47" s="58">
        <v>0</v>
      </c>
      <c r="K47" s="194">
        <f t="shared" si="1"/>
        <v>0</v>
      </c>
      <c r="L47" s="194">
        <f t="shared" si="2"/>
        <v>9687</v>
      </c>
      <c r="M47" s="194">
        <f t="shared" si="6"/>
        <v>7163</v>
      </c>
      <c r="N47" s="194">
        <f t="shared" si="4"/>
        <v>73.94446164963352</v>
      </c>
      <c r="P47" s="503"/>
    </row>
    <row r="48" spans="1:14" ht="12.75">
      <c r="A48" s="331"/>
      <c r="B48" s="720" t="s">
        <v>596</v>
      </c>
      <c r="C48" s="285">
        <f>'TABLE-11'!I48</f>
        <v>0</v>
      </c>
      <c r="D48" s="285">
        <f>'TABLE-11'!J48</f>
        <v>0</v>
      </c>
      <c r="E48" s="285">
        <f>'TABLE-11'!K48</f>
        <v>0</v>
      </c>
      <c r="F48" s="285">
        <v>57</v>
      </c>
      <c r="G48" s="285">
        <f>'TABLE-11'!M48</f>
        <v>0</v>
      </c>
      <c r="H48" s="285">
        <f>'TABLE-11'!N48</f>
        <v>0</v>
      </c>
      <c r="I48" s="285">
        <v>135</v>
      </c>
      <c r="J48" s="285">
        <f>'TABLE-11'!P48</f>
        <v>0</v>
      </c>
      <c r="K48" s="285">
        <f>'TABLE-11'!Q48</f>
        <v>0</v>
      </c>
      <c r="L48" s="285">
        <f>C48+F48+I48</f>
        <v>192</v>
      </c>
      <c r="M48" s="285">
        <f>'TABLE-11'!S48</f>
        <v>0</v>
      </c>
      <c r="N48" s="285">
        <f>'TABLE-11'!T48</f>
        <v>0</v>
      </c>
    </row>
    <row r="49" spans="1:14" ht="12.75">
      <c r="A49" s="331"/>
      <c r="B49" s="720" t="s">
        <v>595</v>
      </c>
      <c r="C49" s="285">
        <f>'TABLE-11'!I49</f>
        <v>750</v>
      </c>
      <c r="D49" s="285">
        <f>'TABLE-11'!J49</f>
        <v>0</v>
      </c>
      <c r="E49" s="285">
        <f>'TABLE-11'!K49</f>
        <v>0</v>
      </c>
      <c r="F49" s="285">
        <v>25</v>
      </c>
      <c r="G49" s="285">
        <f>'TABLE-11'!M49</f>
        <v>0</v>
      </c>
      <c r="H49" s="285">
        <f>'TABLE-11'!N49</f>
        <v>0</v>
      </c>
      <c r="I49" s="285">
        <v>200</v>
      </c>
      <c r="J49" s="285">
        <f>'TABLE-11'!P49</f>
        <v>0</v>
      </c>
      <c r="K49" s="285">
        <f>'TABLE-11'!Q49</f>
        <v>0</v>
      </c>
      <c r="L49" s="285">
        <f>C49+F49+I49</f>
        <v>975</v>
      </c>
      <c r="M49" s="285">
        <f>'TABLE-11'!S49</f>
        <v>0</v>
      </c>
      <c r="N49" s="285">
        <f>'TABLE-11'!T49</f>
        <v>0</v>
      </c>
    </row>
    <row r="50" spans="1:16" ht="13.5" customHeight="1">
      <c r="A50" s="55"/>
      <c r="B50" s="59" t="s">
        <v>227</v>
      </c>
      <c r="C50" s="270">
        <f>SUM(C35:C49)</f>
        <v>21678</v>
      </c>
      <c r="D50" s="270">
        <f>SUM(D35:D49)</f>
        <v>20892</v>
      </c>
      <c r="E50" s="270">
        <f>(D50*100)/C50</f>
        <v>96.37420426238583</v>
      </c>
      <c r="F50" s="270">
        <f>SUM(F35:F49)</f>
        <v>16719</v>
      </c>
      <c r="G50" s="270">
        <f>SUM(G35:G49)</f>
        <v>7011</v>
      </c>
      <c r="H50" s="270">
        <f t="shared" si="0"/>
        <v>41.93432621568276</v>
      </c>
      <c r="I50" s="270">
        <f>SUM(I35:I49)</f>
        <v>23909</v>
      </c>
      <c r="J50" s="270">
        <f>SUM(J35:J49)</f>
        <v>4898</v>
      </c>
      <c r="K50" s="270">
        <f t="shared" si="1"/>
        <v>20.486009452507425</v>
      </c>
      <c r="L50" s="270">
        <f>SUM(L35:L49)</f>
        <v>62306</v>
      </c>
      <c r="M50" s="270">
        <f>SUM(M35:M47)</f>
        <v>32801</v>
      </c>
      <c r="N50" s="270">
        <f t="shared" si="4"/>
        <v>52.645010111385744</v>
      </c>
      <c r="P50" s="503"/>
    </row>
    <row r="51" spans="1:14" ht="15.75" customHeight="1">
      <c r="A51" s="55"/>
      <c r="B51" s="191" t="s">
        <v>125</v>
      </c>
      <c r="C51" s="270">
        <f>C26+C34+C50</f>
        <v>529076</v>
      </c>
      <c r="D51" s="270">
        <f>D26+D34+D50</f>
        <v>278991</v>
      </c>
      <c r="E51" s="270">
        <f>(D51/C51)*100</f>
        <v>52.73174364363532</v>
      </c>
      <c r="F51" s="270">
        <f>F26+F34+F50</f>
        <v>203050</v>
      </c>
      <c r="G51" s="59">
        <f>G26+G34+G50</f>
        <v>51226</v>
      </c>
      <c r="H51" s="270">
        <f t="shared" si="0"/>
        <v>25.22826889928589</v>
      </c>
      <c r="I51" s="270">
        <f>I26+I34+I50</f>
        <v>206036</v>
      </c>
      <c r="J51" s="59">
        <f>J26+J34+J50</f>
        <v>138083</v>
      </c>
      <c r="K51" s="270">
        <f t="shared" si="1"/>
        <v>67.01887048865247</v>
      </c>
      <c r="L51" s="270">
        <f>L26+L34+L50</f>
        <v>938162</v>
      </c>
      <c r="M51" s="270">
        <f>M26+M34+M50</f>
        <v>468300</v>
      </c>
      <c r="N51" s="270">
        <f t="shared" si="4"/>
        <v>49.916752117438136</v>
      </c>
    </row>
    <row r="52" spans="2:14" ht="12.75">
      <c r="B52" s="108"/>
      <c r="C52" s="196"/>
      <c r="D52" s="196"/>
      <c r="E52" s="196"/>
      <c r="F52" s="196"/>
      <c r="G52" s="23"/>
      <c r="H52" s="196"/>
      <c r="I52" s="196"/>
      <c r="J52" s="23"/>
      <c r="K52" s="196"/>
      <c r="L52" s="196"/>
      <c r="M52" s="196"/>
      <c r="N52" s="196"/>
    </row>
    <row r="53" spans="1:17" ht="15">
      <c r="A53" s="108"/>
      <c r="B53" s="108"/>
      <c r="C53" s="280"/>
      <c r="D53" s="280"/>
      <c r="E53" s="280"/>
      <c r="F53" s="280"/>
      <c r="G53" s="21"/>
      <c r="H53" s="280"/>
      <c r="I53" s="102"/>
      <c r="N53" s="196"/>
      <c r="Q53" s="106" t="s">
        <v>625</v>
      </c>
    </row>
    <row r="54" spans="3:13" ht="15">
      <c r="C54" s="102"/>
      <c r="D54" s="280"/>
      <c r="E54" s="280"/>
      <c r="F54" s="280"/>
      <c r="G54" s="21"/>
      <c r="H54" s="102"/>
      <c r="I54" s="102"/>
      <c r="M54" s="196"/>
    </row>
    <row r="55" spans="1:14" ht="14.25">
      <c r="A55" s="499"/>
      <c r="B55" s="499"/>
      <c r="C55" s="736" t="s">
        <v>196</v>
      </c>
      <c r="D55" s="736"/>
      <c r="E55" s="736"/>
      <c r="F55" s="476" t="s">
        <v>543</v>
      </c>
      <c r="G55" s="500" t="s">
        <v>551</v>
      </c>
      <c r="H55" s="478"/>
      <c r="I55" s="476" t="s">
        <v>69</v>
      </c>
      <c r="J55" s="500"/>
      <c r="K55" s="479"/>
      <c r="L55" s="476" t="s">
        <v>70</v>
      </c>
      <c r="M55" s="477"/>
      <c r="N55" s="478"/>
    </row>
    <row r="56" spans="1:14" ht="12.75">
      <c r="A56" s="501" t="s">
        <v>4</v>
      </c>
      <c r="B56" s="501" t="s">
        <v>5</v>
      </c>
      <c r="C56" s="278" t="s">
        <v>71</v>
      </c>
      <c r="D56" s="278" t="s">
        <v>72</v>
      </c>
      <c r="E56" s="278" t="s">
        <v>73</v>
      </c>
      <c r="F56" s="278" t="s">
        <v>71</v>
      </c>
      <c r="G56" s="140" t="s">
        <v>72</v>
      </c>
      <c r="H56" s="278" t="s">
        <v>73</v>
      </c>
      <c r="I56" s="278" t="s">
        <v>71</v>
      </c>
      <c r="J56" s="140" t="s">
        <v>72</v>
      </c>
      <c r="K56" s="278" t="s">
        <v>73</v>
      </c>
      <c r="L56" s="278" t="s">
        <v>71</v>
      </c>
      <c r="M56" s="278" t="s">
        <v>72</v>
      </c>
      <c r="N56" s="278" t="s">
        <v>73</v>
      </c>
    </row>
    <row r="57" spans="1:14" ht="12.75">
      <c r="A57" s="501" t="s">
        <v>6</v>
      </c>
      <c r="B57" s="504"/>
      <c r="C57" s="481" t="s">
        <v>74</v>
      </c>
      <c r="D57" s="481" t="s">
        <v>75</v>
      </c>
      <c r="E57" s="481" t="s">
        <v>75</v>
      </c>
      <c r="F57" s="481" t="s">
        <v>74</v>
      </c>
      <c r="G57" s="142" t="s">
        <v>75</v>
      </c>
      <c r="H57" s="481" t="s">
        <v>75</v>
      </c>
      <c r="I57" s="481" t="s">
        <v>74</v>
      </c>
      <c r="J57" s="142" t="s">
        <v>75</v>
      </c>
      <c r="K57" s="481" t="s">
        <v>75</v>
      </c>
      <c r="L57" s="481" t="s">
        <v>74</v>
      </c>
      <c r="M57" s="481" t="s">
        <v>75</v>
      </c>
      <c r="N57" s="481" t="s">
        <v>75</v>
      </c>
    </row>
    <row r="58" spans="1:15" s="192" customFormat="1" ht="15" customHeight="1">
      <c r="A58" s="55">
        <v>40</v>
      </c>
      <c r="B58" s="58" t="s">
        <v>79</v>
      </c>
      <c r="C58" s="285">
        <f>'TABLE-11'!I58</f>
        <v>10449</v>
      </c>
      <c r="D58" s="285">
        <f>'TABLE-11'!J58</f>
        <v>6108</v>
      </c>
      <c r="E58" s="285">
        <f>'TABLE-11'!K58</f>
        <v>58.455354579385585</v>
      </c>
      <c r="F58" s="285">
        <v>411</v>
      </c>
      <c r="G58" s="149">
        <v>39</v>
      </c>
      <c r="H58" s="285">
        <f aca="true" t="shared" si="7" ref="H58:H65">(G58*100)/F58</f>
        <v>9.489051094890511</v>
      </c>
      <c r="I58" s="285">
        <v>2146</v>
      </c>
      <c r="J58" s="149">
        <v>1685</v>
      </c>
      <c r="K58" s="482">
        <f aca="true" t="shared" si="8" ref="K58:K66">(J58*100)/I58</f>
        <v>78.51817334575955</v>
      </c>
      <c r="L58" s="285">
        <f aca="true" t="shared" si="9" ref="L58:L65">C58+F58+I58</f>
        <v>13006</v>
      </c>
      <c r="M58" s="285">
        <f aca="true" t="shared" si="10" ref="M58:M65">D58+G58+J58</f>
        <v>7832</v>
      </c>
      <c r="N58" s="285">
        <f aca="true" t="shared" si="11" ref="N58:N65">(M58*100)/L58</f>
        <v>60.21836075657389</v>
      </c>
      <c r="O58" s="215"/>
    </row>
    <row r="59" spans="1:15" s="192" customFormat="1" ht="15" customHeight="1">
      <c r="A59" s="55">
        <v>41</v>
      </c>
      <c r="B59" s="58" t="s">
        <v>284</v>
      </c>
      <c r="C59" s="285">
        <f>'TABLE-11'!I59</f>
        <v>38532</v>
      </c>
      <c r="D59" s="285">
        <f>'TABLE-11'!J59</f>
        <v>22441</v>
      </c>
      <c r="E59" s="285">
        <f>'TABLE-11'!K59</f>
        <v>58.239904494965224</v>
      </c>
      <c r="F59" s="285">
        <v>8934</v>
      </c>
      <c r="G59" s="149">
        <v>2875</v>
      </c>
      <c r="H59" s="285">
        <f t="shared" si="7"/>
        <v>32.18043429594806</v>
      </c>
      <c r="I59" s="285">
        <v>2917</v>
      </c>
      <c r="J59" s="149">
        <v>4345</v>
      </c>
      <c r="K59" s="482">
        <f t="shared" si="8"/>
        <v>148.95440521083304</v>
      </c>
      <c r="L59" s="285">
        <f t="shared" si="9"/>
        <v>50383</v>
      </c>
      <c r="M59" s="285">
        <f t="shared" si="10"/>
        <v>29661</v>
      </c>
      <c r="N59" s="285">
        <f t="shared" si="11"/>
        <v>58.87104777405077</v>
      </c>
      <c r="O59" s="215"/>
    </row>
    <row r="60" spans="1:15" s="192" customFormat="1" ht="15" customHeight="1">
      <c r="A60" s="55">
        <v>42</v>
      </c>
      <c r="B60" s="58" t="s">
        <v>30</v>
      </c>
      <c r="C60" s="285">
        <f>'TABLE-11'!I60</f>
        <v>2790</v>
      </c>
      <c r="D60" s="285">
        <f>'TABLE-11'!J60</f>
        <v>693</v>
      </c>
      <c r="E60" s="285">
        <f>'TABLE-11'!K60</f>
        <v>24.838709677419356</v>
      </c>
      <c r="F60" s="285">
        <v>428</v>
      </c>
      <c r="G60" s="149">
        <v>17</v>
      </c>
      <c r="H60" s="285">
        <f>G585</f>
        <v>0</v>
      </c>
      <c r="I60" s="285">
        <v>625</v>
      </c>
      <c r="J60" s="149">
        <v>96</v>
      </c>
      <c r="K60" s="482">
        <f t="shared" si="8"/>
        <v>15.36</v>
      </c>
      <c r="L60" s="285">
        <f t="shared" si="9"/>
        <v>3843</v>
      </c>
      <c r="M60" s="285">
        <f t="shared" si="10"/>
        <v>806</v>
      </c>
      <c r="N60" s="285">
        <f t="shared" si="11"/>
        <v>20.97319802237835</v>
      </c>
      <c r="O60" s="215"/>
    </row>
    <row r="61" spans="1:15" s="192" customFormat="1" ht="15" customHeight="1">
      <c r="A61" s="55">
        <v>43</v>
      </c>
      <c r="B61" s="58" t="s">
        <v>237</v>
      </c>
      <c r="C61" s="285">
        <f>'TABLE-11'!I61</f>
        <v>42942</v>
      </c>
      <c r="D61" s="285">
        <f>'TABLE-11'!J61</f>
        <v>36206</v>
      </c>
      <c r="E61" s="285">
        <f>'TABLE-11'!K61</f>
        <v>84.31372549019608</v>
      </c>
      <c r="F61" s="285">
        <v>1347</v>
      </c>
      <c r="G61" s="149">
        <v>300</v>
      </c>
      <c r="H61" s="285">
        <f t="shared" si="7"/>
        <v>22.271714922048996</v>
      </c>
      <c r="I61" s="285">
        <v>2149</v>
      </c>
      <c r="J61" s="149">
        <v>1342</v>
      </c>
      <c r="K61" s="482">
        <f t="shared" si="8"/>
        <v>62.447650069799906</v>
      </c>
      <c r="L61" s="285">
        <f t="shared" si="9"/>
        <v>46438</v>
      </c>
      <c r="M61" s="285">
        <f t="shared" si="10"/>
        <v>37848</v>
      </c>
      <c r="N61" s="285">
        <f t="shared" si="11"/>
        <v>81.5022180111116</v>
      </c>
      <c r="O61" s="215"/>
    </row>
    <row r="62" spans="1:15" s="192" customFormat="1" ht="15" customHeight="1">
      <c r="A62" s="55">
        <v>44</v>
      </c>
      <c r="B62" s="58" t="s">
        <v>29</v>
      </c>
      <c r="C62" s="285">
        <f>'TABLE-11'!I62</f>
        <v>5417</v>
      </c>
      <c r="D62" s="285">
        <f>'TABLE-11'!J62</f>
        <v>1730</v>
      </c>
      <c r="E62" s="285">
        <f>'TABLE-11'!K62</f>
        <v>31.9364962156175</v>
      </c>
      <c r="F62" s="285">
        <v>323</v>
      </c>
      <c r="G62" s="149">
        <v>55</v>
      </c>
      <c r="H62" s="285">
        <f t="shared" si="7"/>
        <v>17.027863777089784</v>
      </c>
      <c r="I62" s="285">
        <v>1951</v>
      </c>
      <c r="J62" s="149">
        <v>1026</v>
      </c>
      <c r="K62" s="482">
        <f t="shared" si="8"/>
        <v>52.588416196822145</v>
      </c>
      <c r="L62" s="285">
        <f t="shared" si="9"/>
        <v>7691</v>
      </c>
      <c r="M62" s="285">
        <f t="shared" si="10"/>
        <v>2811</v>
      </c>
      <c r="N62" s="285">
        <f t="shared" si="11"/>
        <v>36.54921336627227</v>
      </c>
      <c r="O62" s="215"/>
    </row>
    <row r="63" spans="1:15" s="192" customFormat="1" ht="15" customHeight="1">
      <c r="A63" s="55">
        <v>45</v>
      </c>
      <c r="B63" s="58" t="s">
        <v>575</v>
      </c>
      <c r="C63" s="285">
        <f>'TABLE-11'!I63</f>
        <v>56514</v>
      </c>
      <c r="D63" s="285">
        <f>'TABLE-11'!J63</f>
        <v>24480</v>
      </c>
      <c r="E63" s="285">
        <f>'TABLE-11'!K63</f>
        <v>43.31670028665464</v>
      </c>
      <c r="F63" s="285">
        <v>5660</v>
      </c>
      <c r="G63" s="149">
        <v>356</v>
      </c>
      <c r="H63" s="285">
        <f t="shared" si="7"/>
        <v>6.289752650176679</v>
      </c>
      <c r="I63" s="285">
        <v>3748</v>
      </c>
      <c r="J63" s="149">
        <v>1318</v>
      </c>
      <c r="K63" s="482">
        <f t="shared" si="8"/>
        <v>35.165421558164354</v>
      </c>
      <c r="L63" s="285">
        <f t="shared" si="9"/>
        <v>65922</v>
      </c>
      <c r="M63" s="285">
        <f t="shared" si="10"/>
        <v>26154</v>
      </c>
      <c r="N63" s="285">
        <f t="shared" si="11"/>
        <v>39.67416037134796</v>
      </c>
      <c r="O63" s="215"/>
    </row>
    <row r="64" spans="1:15" s="192" customFormat="1" ht="15" customHeight="1">
      <c r="A64" s="55">
        <v>46</v>
      </c>
      <c r="B64" s="58" t="s">
        <v>25</v>
      </c>
      <c r="C64" s="285">
        <f>'TABLE-11'!I64</f>
        <v>4515</v>
      </c>
      <c r="D64" s="285">
        <f>'TABLE-11'!J64</f>
        <v>1614</v>
      </c>
      <c r="E64" s="285">
        <f>'TABLE-11'!K64</f>
        <v>35.74750830564784</v>
      </c>
      <c r="F64" s="285">
        <v>280</v>
      </c>
      <c r="G64" s="149">
        <v>20</v>
      </c>
      <c r="H64" s="285">
        <f t="shared" si="7"/>
        <v>7.142857142857143</v>
      </c>
      <c r="I64" s="285">
        <v>547</v>
      </c>
      <c r="J64" s="149">
        <v>122</v>
      </c>
      <c r="K64" s="482">
        <f t="shared" si="8"/>
        <v>22.30347349177331</v>
      </c>
      <c r="L64" s="285">
        <f t="shared" si="9"/>
        <v>5342</v>
      </c>
      <c r="M64" s="285">
        <f t="shared" si="10"/>
        <v>1756</v>
      </c>
      <c r="N64" s="285">
        <f t="shared" si="11"/>
        <v>32.871583676525646</v>
      </c>
      <c r="O64" s="215"/>
    </row>
    <row r="65" spans="1:15" s="192" customFormat="1" ht="15" customHeight="1">
      <c r="A65" s="55">
        <v>47</v>
      </c>
      <c r="B65" s="58" t="s">
        <v>28</v>
      </c>
      <c r="C65" s="285">
        <f>'TABLE-11'!I65</f>
        <v>4167</v>
      </c>
      <c r="D65" s="285">
        <f>'TABLE-11'!J65</f>
        <v>5558</v>
      </c>
      <c r="E65" s="285">
        <f>'TABLE-11'!K65</f>
        <v>133.38132949364052</v>
      </c>
      <c r="F65" s="285">
        <v>199</v>
      </c>
      <c r="G65" s="149">
        <v>8</v>
      </c>
      <c r="H65" s="285">
        <f t="shared" si="7"/>
        <v>4.0201005025125625</v>
      </c>
      <c r="I65" s="285">
        <v>710</v>
      </c>
      <c r="J65" s="149">
        <v>218</v>
      </c>
      <c r="K65" s="482">
        <f t="shared" si="8"/>
        <v>30.704225352112676</v>
      </c>
      <c r="L65" s="285">
        <f t="shared" si="9"/>
        <v>5076</v>
      </c>
      <c r="M65" s="285">
        <f t="shared" si="10"/>
        <v>5784</v>
      </c>
      <c r="N65" s="285">
        <f t="shared" si="11"/>
        <v>113.94799054373523</v>
      </c>
      <c r="O65" s="215"/>
    </row>
    <row r="66" spans="1:15" s="192" customFormat="1" ht="15" customHeight="1">
      <c r="A66" s="55"/>
      <c r="B66" s="505" t="s">
        <v>125</v>
      </c>
      <c r="C66" s="453">
        <f>SUM(C58:C65)</f>
        <v>165326</v>
      </c>
      <c r="D66" s="453">
        <f>SUM(D58:D65)</f>
        <v>98830</v>
      </c>
      <c r="E66" s="453">
        <f>(D66/C66)*100</f>
        <v>59.77886115916432</v>
      </c>
      <c r="F66" s="453">
        <f>SUM(F58:F65)</f>
        <v>17582</v>
      </c>
      <c r="G66" s="148">
        <f>SUM(G58:G65)</f>
        <v>3670</v>
      </c>
      <c r="H66" s="453">
        <f>(G66/F66)*100</f>
        <v>20.873620748492776</v>
      </c>
      <c r="I66" s="453">
        <f>SUM(I58:I65)</f>
        <v>14793</v>
      </c>
      <c r="J66" s="148">
        <f>SUM(J58:J65)</f>
        <v>10152</v>
      </c>
      <c r="K66" s="452">
        <f t="shared" si="8"/>
        <v>68.62705333603732</v>
      </c>
      <c r="L66" s="453">
        <f>+C66+F66+I66</f>
        <v>197701</v>
      </c>
      <c r="M66" s="453">
        <f>+D66+G66+J66</f>
        <v>112652</v>
      </c>
      <c r="N66" s="453">
        <f>(M66/L66)*100</f>
        <v>56.980996555404374</v>
      </c>
      <c r="O66" s="215"/>
    </row>
    <row r="67" spans="1:15" s="192" customFormat="1" ht="15" customHeight="1">
      <c r="A67" s="55"/>
      <c r="B67" s="149"/>
      <c r="C67" s="285"/>
      <c r="D67" s="285"/>
      <c r="E67" s="285"/>
      <c r="F67" s="285"/>
      <c r="G67" s="149"/>
      <c r="H67" s="285"/>
      <c r="I67" s="285"/>
      <c r="J67" s="149"/>
      <c r="K67" s="285"/>
      <c r="L67" s="285"/>
      <c r="M67" s="285"/>
      <c r="N67" s="285"/>
      <c r="O67" s="215"/>
    </row>
    <row r="68" spans="1:15" s="192" customFormat="1" ht="15" customHeight="1">
      <c r="A68" s="55">
        <v>48</v>
      </c>
      <c r="B68" s="149" t="s">
        <v>34</v>
      </c>
      <c r="C68" s="285">
        <f>'TABLE-11'!I68</f>
        <v>361105</v>
      </c>
      <c r="D68" s="285">
        <f>'TABLE-11'!J68</f>
        <v>168087</v>
      </c>
      <c r="E68" s="285">
        <f>'TABLE-11'!K68</f>
        <v>46.54795696542557</v>
      </c>
      <c r="F68" s="285">
        <v>9760</v>
      </c>
      <c r="G68" s="149">
        <v>0</v>
      </c>
      <c r="H68" s="285">
        <f>(G68*100)/F68</f>
        <v>0</v>
      </c>
      <c r="I68" s="285">
        <v>10861</v>
      </c>
      <c r="J68" s="149">
        <v>13250</v>
      </c>
      <c r="K68" s="285">
        <f>(J68*100)/I68</f>
        <v>121.99613295276679</v>
      </c>
      <c r="L68" s="285">
        <f>C68+F68+I68</f>
        <v>381726</v>
      </c>
      <c r="M68" s="285">
        <f>D68+G68+J68</f>
        <v>181337</v>
      </c>
      <c r="N68" s="285">
        <f>(M68*100)/L68</f>
        <v>47.504492751345204</v>
      </c>
      <c r="O68" s="215"/>
    </row>
    <row r="69" spans="1:15" s="192" customFormat="1" ht="15" customHeight="1">
      <c r="A69" s="55">
        <v>49</v>
      </c>
      <c r="B69" s="149" t="s">
        <v>132</v>
      </c>
      <c r="C69" s="285">
        <f>'TABLE-11'!I69</f>
        <v>21885</v>
      </c>
      <c r="D69" s="285">
        <f>'TABLE-11'!J69</f>
        <v>3823</v>
      </c>
      <c r="E69" s="285">
        <f>'TABLE-11'!K69</f>
        <v>17.468585789353437</v>
      </c>
      <c r="F69" s="285">
        <v>2433</v>
      </c>
      <c r="G69" s="149">
        <v>0</v>
      </c>
      <c r="H69" s="285">
        <f>(G69*100)/F69</f>
        <v>0</v>
      </c>
      <c r="I69" s="285">
        <v>2106</v>
      </c>
      <c r="J69" s="149">
        <v>0</v>
      </c>
      <c r="K69" s="285">
        <f>(J69*100)/I69</f>
        <v>0</v>
      </c>
      <c r="L69" s="285">
        <f>C69+F69+I69</f>
        <v>26424</v>
      </c>
      <c r="M69" s="285">
        <f>D69+G69+J69</f>
        <v>3823</v>
      </c>
      <c r="N69" s="285">
        <f>(M69*100)/L69</f>
        <v>14.467907962458371</v>
      </c>
      <c r="O69" s="215"/>
    </row>
    <row r="70" spans="2:15" s="192" customFormat="1" ht="15" customHeight="1">
      <c r="B70" s="505" t="s">
        <v>125</v>
      </c>
      <c r="C70" s="453">
        <f>SUM(C68:C69)</f>
        <v>382990</v>
      </c>
      <c r="D70" s="453">
        <f>SUM(D68:D69)</f>
        <v>171910</v>
      </c>
      <c r="E70" s="453">
        <f>(D70/C70)*100</f>
        <v>44.88628945925481</v>
      </c>
      <c r="F70" s="453">
        <f>SUM(F68:F69)</f>
        <v>12193</v>
      </c>
      <c r="G70" s="148">
        <f>SUM(G68:G69)</f>
        <v>0</v>
      </c>
      <c r="H70" s="453">
        <f>(G70/F70)*100</f>
        <v>0</v>
      </c>
      <c r="I70" s="453">
        <f>SUM(I68:I69)</f>
        <v>12967</v>
      </c>
      <c r="J70" s="148">
        <f>SUM(J68:J69)</f>
        <v>13250</v>
      </c>
      <c r="K70" s="453">
        <f>(J70/I70)*100</f>
        <v>102.18246317575384</v>
      </c>
      <c r="L70" s="453">
        <f>+C70+F70+I70</f>
        <v>408150</v>
      </c>
      <c r="M70" s="453">
        <f>+D70+G70+J70</f>
        <v>185160</v>
      </c>
      <c r="N70" s="453">
        <f>(M70/L70)*100</f>
        <v>45.365674384417495</v>
      </c>
      <c r="O70" s="215"/>
    </row>
    <row r="71" spans="2:15" s="192" customFormat="1" ht="15" customHeight="1">
      <c r="B71" s="505" t="s">
        <v>35</v>
      </c>
      <c r="C71" s="453">
        <f>+C51+C66+C70</f>
        <v>1077392</v>
      </c>
      <c r="D71" s="453">
        <f>+D51+D66+D70</f>
        <v>549731</v>
      </c>
      <c r="E71" s="453">
        <f>(D71/C71)*100</f>
        <v>51.024232591294535</v>
      </c>
      <c r="F71" s="453">
        <f>+F51+F66+F70</f>
        <v>232825</v>
      </c>
      <c r="G71" s="148">
        <f>+G51+G66+G70</f>
        <v>54896</v>
      </c>
      <c r="H71" s="453">
        <f>(G71/F71)*100</f>
        <v>23.5782239879738</v>
      </c>
      <c r="I71" s="453">
        <f>+I51+I66+I70</f>
        <v>233796</v>
      </c>
      <c r="J71" s="148">
        <f>+J51+J66+J70</f>
        <v>161485</v>
      </c>
      <c r="K71" s="453">
        <f>(J71/I71)*100</f>
        <v>69.07089941658539</v>
      </c>
      <c r="L71" s="453">
        <f>L51+L66+L70</f>
        <v>1544013</v>
      </c>
      <c r="M71" s="453">
        <f>+M51+M66+M70</f>
        <v>766112</v>
      </c>
      <c r="N71" s="453">
        <f>(M71/L71)*100</f>
        <v>49.61823507962692</v>
      </c>
      <c r="O71" s="215"/>
    </row>
    <row r="72" spans="2:9" ht="12.75">
      <c r="B72" s="22"/>
      <c r="C72" s="22" t="s">
        <v>36</v>
      </c>
      <c r="F72" s="22" t="s">
        <v>36</v>
      </c>
      <c r="I72" s="22" t="s">
        <v>36</v>
      </c>
    </row>
    <row r="73" spans="2:9" ht="12.75">
      <c r="B73" s="22"/>
      <c r="E73" s="24" t="s">
        <v>618</v>
      </c>
      <c r="F73" s="22" t="s">
        <v>36</v>
      </c>
      <c r="I73" s="22" t="s">
        <v>36</v>
      </c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</sheetData>
  <mergeCells count="2">
    <mergeCell ref="C4:E4"/>
    <mergeCell ref="C55:E55"/>
  </mergeCells>
  <printOptions gridLines="1" horizontalCentered="1"/>
  <pageMargins left="0.75" right="0.75" top="0.27" bottom="0.54" header="0.43" footer="0.38"/>
  <pageSetup blackAndWhite="1" horizontalDpi="300" verticalDpi="300" orientation="landscape" paperSize="9" scale="75" r:id="rId2"/>
  <rowBreaks count="1" manualBreakCount="1">
    <brk id="5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O82"/>
  <sheetViews>
    <sheetView workbookViewId="0" topLeftCell="F46">
      <selection activeCell="A28" sqref="A28:A34"/>
    </sheetView>
  </sheetViews>
  <sheetFormatPr defaultColWidth="9.140625" defaultRowHeight="12.75"/>
  <cols>
    <col min="1" max="1" width="3.7109375" style="120" customWidth="1"/>
    <col min="2" max="2" width="22.00390625" style="120" customWidth="1"/>
    <col min="3" max="3" width="11.00390625" style="130" customWidth="1"/>
    <col min="4" max="4" width="10.28125" style="130" customWidth="1"/>
    <col min="5" max="5" width="13.8515625" style="130" customWidth="1"/>
    <col min="6" max="6" width="10.28125" style="130" customWidth="1"/>
    <col min="7" max="7" width="9.57421875" style="130" customWidth="1"/>
    <col min="8" max="8" width="9.421875" style="130" bestFit="1" customWidth="1"/>
    <col min="9" max="9" width="9.421875" style="102" bestFit="1" customWidth="1"/>
    <col min="10" max="10" width="9.8515625" style="130" customWidth="1"/>
    <col min="11" max="11" width="11.28125" style="130" bestFit="1" customWidth="1"/>
    <col min="12" max="12" width="9.421875" style="130" bestFit="1" customWidth="1"/>
    <col min="13" max="13" width="11.28125" style="130" bestFit="1" customWidth="1"/>
    <col min="14" max="14" width="9.140625" style="130" customWidth="1"/>
    <col min="15" max="15" width="9.00390625" style="130" customWidth="1"/>
    <col min="16" max="16384" width="9.140625" style="120" customWidth="1"/>
  </cols>
  <sheetData>
    <row r="1" spans="1:6" ht="15">
      <c r="A1" s="315"/>
      <c r="B1" s="315"/>
      <c r="C1" s="316"/>
      <c r="D1" s="317"/>
      <c r="E1" s="317"/>
      <c r="F1" s="317"/>
    </row>
    <row r="2" spans="4:11" ht="15">
      <c r="D2" s="317"/>
      <c r="E2" s="317"/>
      <c r="I2" s="196"/>
      <c r="J2" s="316"/>
      <c r="K2" s="316"/>
    </row>
    <row r="3" spans="4:11" ht="15">
      <c r="D3" s="317"/>
      <c r="E3" s="317"/>
      <c r="I3" s="196"/>
      <c r="J3" s="316"/>
      <c r="K3" s="316"/>
    </row>
    <row r="4" spans="1:15" ht="12.75">
      <c r="A4" s="322" t="s">
        <v>124</v>
      </c>
      <c r="B4" s="322" t="s">
        <v>5</v>
      </c>
      <c r="C4" s="323" t="s">
        <v>76</v>
      </c>
      <c r="D4" s="366" t="s">
        <v>544</v>
      </c>
      <c r="E4" s="367"/>
      <c r="F4" s="367"/>
      <c r="G4" s="367"/>
      <c r="H4" s="367"/>
      <c r="I4" s="483"/>
      <c r="J4" s="366" t="s">
        <v>109</v>
      </c>
      <c r="K4" s="367"/>
      <c r="L4" s="368"/>
      <c r="M4" s="368"/>
      <c r="N4" s="368"/>
      <c r="O4" s="369"/>
    </row>
    <row r="5" spans="1:15" ht="12.75">
      <c r="A5" s="324" t="s">
        <v>6</v>
      </c>
      <c r="B5" s="370"/>
      <c r="C5" s="371"/>
      <c r="D5" s="372" t="s">
        <v>80</v>
      </c>
      <c r="E5" s="323" t="s">
        <v>199</v>
      </c>
      <c r="F5" s="328" t="s">
        <v>110</v>
      </c>
      <c r="G5" s="329"/>
      <c r="H5" s="323" t="s">
        <v>80</v>
      </c>
      <c r="I5" s="282" t="s">
        <v>80</v>
      </c>
      <c r="J5" s="373" t="s">
        <v>86</v>
      </c>
      <c r="K5" s="374"/>
      <c r="L5" s="737" t="s">
        <v>248</v>
      </c>
      <c r="M5" s="738"/>
      <c r="N5" s="737" t="s">
        <v>195</v>
      </c>
      <c r="O5" s="738"/>
    </row>
    <row r="6" spans="1:15" ht="12.75">
      <c r="A6" s="370"/>
      <c r="B6" s="324"/>
      <c r="C6" s="325"/>
      <c r="D6" s="325" t="s">
        <v>81</v>
      </c>
      <c r="E6" s="375" t="s">
        <v>77</v>
      </c>
      <c r="F6" s="323" t="s">
        <v>77</v>
      </c>
      <c r="G6" s="323" t="s">
        <v>64</v>
      </c>
      <c r="H6" s="376" t="s">
        <v>82</v>
      </c>
      <c r="I6" s="283" t="s">
        <v>91</v>
      </c>
      <c r="J6" s="377" t="s">
        <v>111</v>
      </c>
      <c r="K6" s="378"/>
      <c r="L6" s="739"/>
      <c r="M6" s="740"/>
      <c r="N6" s="739" t="s">
        <v>146</v>
      </c>
      <c r="O6" s="740"/>
    </row>
    <row r="7" spans="1:15" ht="12.75">
      <c r="A7" s="379"/>
      <c r="B7" s="379"/>
      <c r="C7" s="326"/>
      <c r="D7" s="326"/>
      <c r="E7" s="377"/>
      <c r="F7" s="326"/>
      <c r="G7" s="326" t="s">
        <v>36</v>
      </c>
      <c r="H7" s="378" t="s">
        <v>83</v>
      </c>
      <c r="I7" s="284" t="s">
        <v>93</v>
      </c>
      <c r="J7" s="380" t="s">
        <v>77</v>
      </c>
      <c r="K7" s="380" t="s">
        <v>64</v>
      </c>
      <c r="L7" s="327" t="s">
        <v>77</v>
      </c>
      <c r="M7" s="380" t="s">
        <v>64</v>
      </c>
      <c r="N7" s="380" t="s">
        <v>77</v>
      </c>
      <c r="O7" s="380" t="s">
        <v>64</v>
      </c>
    </row>
    <row r="8" spans="1:15" ht="12.75">
      <c r="A8" s="118">
        <v>1</v>
      </c>
      <c r="B8" s="119" t="s">
        <v>7</v>
      </c>
      <c r="C8" s="119">
        <v>0</v>
      </c>
      <c r="D8" s="119">
        <v>11</v>
      </c>
      <c r="E8" s="119">
        <v>9</v>
      </c>
      <c r="F8" s="119">
        <v>9</v>
      </c>
      <c r="G8" s="119">
        <v>4</v>
      </c>
      <c r="H8" s="119">
        <v>2</v>
      </c>
      <c r="I8" s="194">
        <f aca="true" t="shared" si="0" ref="I8:I48">D8-E8-H8</f>
        <v>0</v>
      </c>
      <c r="J8" s="119">
        <v>713</v>
      </c>
      <c r="K8" s="119">
        <v>388</v>
      </c>
      <c r="L8" s="119">
        <v>694</v>
      </c>
      <c r="M8" s="119">
        <v>143</v>
      </c>
      <c r="N8" s="119">
        <v>129</v>
      </c>
      <c r="O8" s="119">
        <v>29</v>
      </c>
    </row>
    <row r="9" spans="1:15" ht="12.75">
      <c r="A9" s="118">
        <v>2</v>
      </c>
      <c r="B9" s="119" t="s">
        <v>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94">
        <f t="shared" si="0"/>
        <v>0</v>
      </c>
      <c r="J9" s="119">
        <v>5</v>
      </c>
      <c r="K9" s="119">
        <v>1</v>
      </c>
      <c r="L9" s="119">
        <v>5</v>
      </c>
      <c r="M9" s="119">
        <v>1</v>
      </c>
      <c r="N9" s="119">
        <v>3</v>
      </c>
      <c r="O9" s="119">
        <v>1</v>
      </c>
    </row>
    <row r="10" spans="1:15" ht="12.75">
      <c r="A10" s="118">
        <v>3</v>
      </c>
      <c r="B10" s="119" t="s">
        <v>9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94">
        <f t="shared" si="0"/>
        <v>0</v>
      </c>
      <c r="J10" s="119">
        <v>299</v>
      </c>
      <c r="K10" s="119">
        <v>30</v>
      </c>
      <c r="L10" s="119">
        <v>291</v>
      </c>
      <c r="M10" s="119">
        <v>28</v>
      </c>
      <c r="N10" s="119">
        <v>262</v>
      </c>
      <c r="O10" s="119">
        <v>24</v>
      </c>
    </row>
    <row r="11" spans="1:15" ht="12.75">
      <c r="A11" s="118">
        <v>4</v>
      </c>
      <c r="B11" s="119" t="s">
        <v>10</v>
      </c>
      <c r="C11" s="119">
        <v>0</v>
      </c>
      <c r="D11" s="119">
        <v>18</v>
      </c>
      <c r="E11" s="119">
        <v>14</v>
      </c>
      <c r="F11" s="119">
        <v>11</v>
      </c>
      <c r="G11" s="119">
        <v>4</v>
      </c>
      <c r="H11" s="119">
        <v>0</v>
      </c>
      <c r="I11" s="194">
        <f t="shared" si="0"/>
        <v>4</v>
      </c>
      <c r="J11" s="119">
        <v>1441</v>
      </c>
      <c r="K11" s="119">
        <v>258</v>
      </c>
      <c r="L11" s="119">
        <v>1441</v>
      </c>
      <c r="M11" s="119">
        <v>258</v>
      </c>
      <c r="N11" s="119">
        <v>1049</v>
      </c>
      <c r="O11" s="119">
        <v>109</v>
      </c>
    </row>
    <row r="12" spans="1:15" ht="12.75">
      <c r="A12" s="118">
        <v>5</v>
      </c>
      <c r="B12" s="119" t="s">
        <v>11</v>
      </c>
      <c r="C12" s="119">
        <v>0</v>
      </c>
      <c r="D12" s="119">
        <v>22</v>
      </c>
      <c r="E12" s="119">
        <v>22</v>
      </c>
      <c r="F12" s="119">
        <v>2</v>
      </c>
      <c r="G12" s="119">
        <v>1</v>
      </c>
      <c r="H12" s="119">
        <v>0</v>
      </c>
      <c r="I12" s="194">
        <f t="shared" si="0"/>
        <v>0</v>
      </c>
      <c r="J12" s="119">
        <v>146</v>
      </c>
      <c r="K12" s="119">
        <v>34</v>
      </c>
      <c r="L12" s="119">
        <v>146</v>
      </c>
      <c r="M12" s="119">
        <v>34</v>
      </c>
      <c r="N12" s="119">
        <v>75</v>
      </c>
      <c r="O12" s="119">
        <v>12</v>
      </c>
    </row>
    <row r="13" spans="1:15" ht="12.75">
      <c r="A13" s="118">
        <v>6</v>
      </c>
      <c r="B13" s="119" t="s">
        <v>12</v>
      </c>
      <c r="C13" s="119">
        <v>45</v>
      </c>
      <c r="D13" s="119">
        <v>40</v>
      </c>
      <c r="E13" s="119">
        <v>8</v>
      </c>
      <c r="F13" s="119">
        <v>1</v>
      </c>
      <c r="G13" s="119">
        <v>0</v>
      </c>
      <c r="H13" s="119">
        <v>0</v>
      </c>
      <c r="I13" s="194">
        <f t="shared" si="0"/>
        <v>32</v>
      </c>
      <c r="J13" s="119">
        <v>80</v>
      </c>
      <c r="K13" s="119">
        <v>14</v>
      </c>
      <c r="L13" s="119">
        <v>80</v>
      </c>
      <c r="M13" s="119">
        <v>14</v>
      </c>
      <c r="N13" s="119">
        <v>65</v>
      </c>
      <c r="O13" s="119">
        <v>13</v>
      </c>
    </row>
    <row r="14" spans="1:15" s="106" customFormat="1" ht="12.75">
      <c r="A14" s="55">
        <v>7</v>
      </c>
      <c r="B14" s="58" t="s">
        <v>13</v>
      </c>
      <c r="C14" s="58">
        <v>0</v>
      </c>
      <c r="D14" s="58">
        <v>30</v>
      </c>
      <c r="E14" s="58">
        <v>20</v>
      </c>
      <c r="F14" s="58">
        <v>16</v>
      </c>
      <c r="G14" s="58">
        <v>6</v>
      </c>
      <c r="H14" s="58">
        <v>2</v>
      </c>
      <c r="I14" s="194">
        <f t="shared" si="0"/>
        <v>8</v>
      </c>
      <c r="J14" s="58">
        <v>1537</v>
      </c>
      <c r="K14" s="58">
        <v>590</v>
      </c>
      <c r="L14" s="58">
        <v>0</v>
      </c>
      <c r="M14" s="58">
        <v>0</v>
      </c>
      <c r="N14" s="58">
        <v>0</v>
      </c>
      <c r="O14" s="58">
        <v>0</v>
      </c>
    </row>
    <row r="15" spans="1:15" s="106" customFormat="1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4</v>
      </c>
      <c r="G15" s="58">
        <v>2</v>
      </c>
      <c r="H15" s="58">
        <v>0</v>
      </c>
      <c r="I15" s="194">
        <f t="shared" si="0"/>
        <v>0</v>
      </c>
      <c r="J15" s="58">
        <v>50</v>
      </c>
      <c r="K15" s="58">
        <v>6</v>
      </c>
      <c r="L15" s="58">
        <v>22</v>
      </c>
      <c r="M15" s="58">
        <v>2</v>
      </c>
      <c r="N15" s="58">
        <v>21</v>
      </c>
      <c r="O15" s="58">
        <v>2</v>
      </c>
    </row>
    <row r="16" spans="1:15" ht="12.75">
      <c r="A16" s="118">
        <v>9</v>
      </c>
      <c r="B16" s="119" t="s">
        <v>14</v>
      </c>
      <c r="C16" s="119">
        <v>128</v>
      </c>
      <c r="D16" s="119">
        <v>56</v>
      </c>
      <c r="E16" s="119">
        <v>48</v>
      </c>
      <c r="F16" s="119">
        <v>11</v>
      </c>
      <c r="G16" s="119">
        <v>0</v>
      </c>
      <c r="H16" s="119">
        <v>8</v>
      </c>
      <c r="I16" s="194">
        <f t="shared" si="0"/>
        <v>0</v>
      </c>
      <c r="J16" s="119">
        <v>150</v>
      </c>
      <c r="K16" s="119">
        <v>18</v>
      </c>
      <c r="L16" s="119">
        <v>150</v>
      </c>
      <c r="M16" s="119">
        <v>18</v>
      </c>
      <c r="N16" s="119">
        <v>56</v>
      </c>
      <c r="O16" s="119">
        <v>6</v>
      </c>
    </row>
    <row r="17" spans="1:15" ht="12.75">
      <c r="A17" s="118">
        <v>10</v>
      </c>
      <c r="B17" s="119" t="s">
        <v>15</v>
      </c>
      <c r="C17" s="119">
        <v>4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94">
        <f t="shared" si="0"/>
        <v>0</v>
      </c>
      <c r="J17" s="119">
        <v>29</v>
      </c>
      <c r="K17" s="119">
        <v>6</v>
      </c>
      <c r="L17" s="119">
        <v>23</v>
      </c>
      <c r="M17" s="119">
        <v>6</v>
      </c>
      <c r="N17" s="119">
        <v>18</v>
      </c>
      <c r="O17" s="119">
        <v>4</v>
      </c>
    </row>
    <row r="18" spans="1:15" ht="12.75">
      <c r="A18" s="118">
        <v>11</v>
      </c>
      <c r="B18" s="119" t="s">
        <v>16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94">
        <f t="shared" si="0"/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</row>
    <row r="19" spans="1:15" ht="12.75">
      <c r="A19" s="118">
        <v>12</v>
      </c>
      <c r="B19" s="119" t="s">
        <v>17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94">
        <f t="shared" si="0"/>
        <v>0</v>
      </c>
      <c r="J19" s="119">
        <v>285</v>
      </c>
      <c r="K19" s="119">
        <v>21</v>
      </c>
      <c r="L19" s="119">
        <v>218</v>
      </c>
      <c r="M19" s="119">
        <v>23</v>
      </c>
      <c r="N19" s="119">
        <v>0</v>
      </c>
      <c r="O19" s="119">
        <v>0</v>
      </c>
    </row>
    <row r="20" spans="1:15" ht="12.75">
      <c r="A20" s="118">
        <v>13</v>
      </c>
      <c r="B20" s="119" t="s">
        <v>166</v>
      </c>
      <c r="C20" s="119">
        <v>8</v>
      </c>
      <c r="D20" s="119">
        <v>2</v>
      </c>
      <c r="E20" s="119">
        <v>0</v>
      </c>
      <c r="F20" s="119">
        <v>0</v>
      </c>
      <c r="G20" s="119">
        <v>0</v>
      </c>
      <c r="H20" s="119">
        <v>0</v>
      </c>
      <c r="I20" s="194">
        <f t="shared" si="0"/>
        <v>2</v>
      </c>
      <c r="J20" s="119">
        <v>25</v>
      </c>
      <c r="K20" s="119">
        <v>3</v>
      </c>
      <c r="L20" s="119">
        <v>25</v>
      </c>
      <c r="M20" s="119">
        <v>3</v>
      </c>
      <c r="N20" s="119">
        <v>0</v>
      </c>
      <c r="O20" s="119">
        <v>0</v>
      </c>
    </row>
    <row r="21" spans="1:15" ht="12.75">
      <c r="A21" s="118">
        <v>14</v>
      </c>
      <c r="B21" s="119" t="s">
        <v>78</v>
      </c>
      <c r="C21" s="119">
        <v>0</v>
      </c>
      <c r="D21" s="119">
        <v>3</v>
      </c>
      <c r="E21" s="119">
        <v>3</v>
      </c>
      <c r="F21" s="119">
        <v>3</v>
      </c>
      <c r="G21" s="119">
        <v>1</v>
      </c>
      <c r="H21" s="119">
        <v>0</v>
      </c>
      <c r="I21" s="194">
        <f t="shared" si="0"/>
        <v>0</v>
      </c>
      <c r="J21" s="119">
        <v>430</v>
      </c>
      <c r="K21" s="119">
        <v>33</v>
      </c>
      <c r="L21" s="119">
        <v>125</v>
      </c>
      <c r="M21" s="119">
        <v>9</v>
      </c>
      <c r="N21" s="119">
        <v>63</v>
      </c>
      <c r="O21" s="119">
        <v>5</v>
      </c>
    </row>
    <row r="22" spans="1:15" ht="12.75">
      <c r="A22" s="118">
        <v>15</v>
      </c>
      <c r="B22" s="119" t="s">
        <v>106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94">
        <f t="shared" si="0"/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</row>
    <row r="23" spans="1:15" s="106" customFormat="1" ht="12.75">
      <c r="A23" s="55">
        <v>16</v>
      </c>
      <c r="B23" s="58" t="s">
        <v>20</v>
      </c>
      <c r="C23" s="58">
        <v>0</v>
      </c>
      <c r="D23" s="58">
        <v>26</v>
      </c>
      <c r="E23" s="58">
        <v>24</v>
      </c>
      <c r="F23" s="58">
        <v>24</v>
      </c>
      <c r="G23" s="58">
        <v>324</v>
      </c>
      <c r="H23" s="58">
        <v>2</v>
      </c>
      <c r="I23" s="194">
        <f t="shared" si="0"/>
        <v>0</v>
      </c>
      <c r="J23" s="58">
        <v>709</v>
      </c>
      <c r="K23" s="58">
        <v>232</v>
      </c>
      <c r="L23" s="58">
        <v>709</v>
      </c>
      <c r="M23" s="58">
        <v>174</v>
      </c>
      <c r="N23" s="58">
        <v>108</v>
      </c>
      <c r="O23" s="58">
        <v>56</v>
      </c>
    </row>
    <row r="24" spans="1:15" ht="12.75">
      <c r="A24" s="118">
        <v>17</v>
      </c>
      <c r="B24" s="119" t="s">
        <v>21</v>
      </c>
      <c r="C24" s="119">
        <v>0</v>
      </c>
      <c r="D24" s="119">
        <v>115</v>
      </c>
      <c r="E24" s="119">
        <v>30</v>
      </c>
      <c r="F24" s="119">
        <v>15</v>
      </c>
      <c r="G24" s="119">
        <v>3</v>
      </c>
      <c r="H24" s="119">
        <v>10</v>
      </c>
      <c r="I24" s="194">
        <f t="shared" si="0"/>
        <v>75</v>
      </c>
      <c r="J24" s="119">
        <v>1068</v>
      </c>
      <c r="K24" s="119">
        <v>194</v>
      </c>
      <c r="L24" s="119">
        <v>952</v>
      </c>
      <c r="M24" s="119">
        <v>116</v>
      </c>
      <c r="N24" s="119">
        <v>214</v>
      </c>
      <c r="O24" s="119">
        <v>27</v>
      </c>
    </row>
    <row r="25" spans="1:15" ht="12.75">
      <c r="A25" s="118">
        <v>18</v>
      </c>
      <c r="B25" s="119" t="s">
        <v>19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94">
        <f t="shared" si="0"/>
        <v>0</v>
      </c>
      <c r="J25" s="119">
        <v>5</v>
      </c>
      <c r="K25" s="119">
        <v>0</v>
      </c>
      <c r="L25" s="119">
        <v>5</v>
      </c>
      <c r="M25" s="119">
        <v>0</v>
      </c>
      <c r="N25" s="119">
        <v>2</v>
      </c>
      <c r="O25" s="119">
        <v>0</v>
      </c>
    </row>
    <row r="26" spans="1:15" ht="12.75">
      <c r="A26" s="118">
        <v>19</v>
      </c>
      <c r="B26" s="119" t="s">
        <v>126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94">
        <f t="shared" si="0"/>
        <v>0</v>
      </c>
      <c r="J26" s="119">
        <v>22</v>
      </c>
      <c r="K26" s="119">
        <v>4</v>
      </c>
      <c r="L26" s="119">
        <v>0</v>
      </c>
      <c r="M26" s="119">
        <v>0</v>
      </c>
      <c r="N26" s="119">
        <v>0</v>
      </c>
      <c r="O26" s="119">
        <v>0</v>
      </c>
    </row>
    <row r="27" spans="1:15" s="360" customFormat="1" ht="14.25">
      <c r="A27" s="351"/>
      <c r="B27" s="352" t="s">
        <v>226</v>
      </c>
      <c r="C27" s="352">
        <f aca="true" t="shared" si="1" ref="C27:M27">SUM(C8:C26)</f>
        <v>185</v>
      </c>
      <c r="D27" s="352">
        <f t="shared" si="1"/>
        <v>323</v>
      </c>
      <c r="E27" s="352">
        <f t="shared" si="1"/>
        <v>178</v>
      </c>
      <c r="F27" s="352">
        <f t="shared" si="1"/>
        <v>96</v>
      </c>
      <c r="G27" s="352">
        <f t="shared" si="1"/>
        <v>345</v>
      </c>
      <c r="H27" s="352">
        <f t="shared" si="1"/>
        <v>24</v>
      </c>
      <c r="I27" s="201">
        <f>D27-E27-H27</f>
        <v>121</v>
      </c>
      <c r="J27" s="352">
        <f t="shared" si="1"/>
        <v>6994</v>
      </c>
      <c r="K27" s="352">
        <f t="shared" si="1"/>
        <v>1832</v>
      </c>
      <c r="L27" s="352">
        <f t="shared" si="1"/>
        <v>4886</v>
      </c>
      <c r="M27" s="352">
        <f t="shared" si="1"/>
        <v>829</v>
      </c>
      <c r="N27" s="352">
        <f>SUM(N8:N26)</f>
        <v>2065</v>
      </c>
      <c r="O27" s="352">
        <f>SUM(O8:O26)</f>
        <v>288</v>
      </c>
    </row>
    <row r="28" spans="1:15" ht="12.75">
      <c r="A28" s="55">
        <v>20</v>
      </c>
      <c r="B28" s="119" t="s">
        <v>23</v>
      </c>
      <c r="C28" s="119">
        <v>2</v>
      </c>
      <c r="D28" s="119">
        <v>7</v>
      </c>
      <c r="E28" s="119">
        <v>0</v>
      </c>
      <c r="F28" s="119">
        <v>0</v>
      </c>
      <c r="G28" s="119">
        <v>0</v>
      </c>
      <c r="H28" s="119">
        <v>0</v>
      </c>
      <c r="I28" s="194">
        <f t="shared" si="0"/>
        <v>7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</row>
    <row r="29" spans="1:15" ht="12.75">
      <c r="A29" s="55">
        <v>21</v>
      </c>
      <c r="B29" s="119" t="s">
        <v>274</v>
      </c>
      <c r="C29" s="119">
        <v>0</v>
      </c>
      <c r="D29" s="119">
        <v>4</v>
      </c>
      <c r="E29" s="119">
        <v>0</v>
      </c>
      <c r="F29" s="119">
        <v>0</v>
      </c>
      <c r="G29" s="119">
        <v>0</v>
      </c>
      <c r="H29" s="119">
        <v>4</v>
      </c>
      <c r="I29" s="194">
        <f t="shared" si="0"/>
        <v>0</v>
      </c>
      <c r="J29" s="119">
        <v>0</v>
      </c>
      <c r="K29" s="119">
        <v>0</v>
      </c>
      <c r="L29" s="119">
        <v>1</v>
      </c>
      <c r="M29" s="119">
        <v>0</v>
      </c>
      <c r="N29" s="119">
        <v>0</v>
      </c>
      <c r="O29" s="119">
        <v>0</v>
      </c>
    </row>
    <row r="30" spans="1:15" ht="12.75">
      <c r="A30" s="55">
        <v>22</v>
      </c>
      <c r="B30" s="119" t="s">
        <v>171</v>
      </c>
      <c r="C30" s="119">
        <v>10</v>
      </c>
      <c r="D30" s="119">
        <v>12</v>
      </c>
      <c r="E30" s="119">
        <v>5</v>
      </c>
      <c r="F30" s="119">
        <v>5</v>
      </c>
      <c r="G30" s="119">
        <v>1</v>
      </c>
      <c r="H30" s="119">
        <v>3</v>
      </c>
      <c r="I30" s="194">
        <f t="shared" si="0"/>
        <v>4</v>
      </c>
      <c r="J30" s="119">
        <v>37</v>
      </c>
      <c r="K30" s="119">
        <v>3</v>
      </c>
      <c r="L30" s="119">
        <v>37</v>
      </c>
      <c r="M30" s="119">
        <v>3</v>
      </c>
      <c r="N30" s="119">
        <v>16</v>
      </c>
      <c r="O30" s="119">
        <v>1</v>
      </c>
    </row>
    <row r="31" spans="1:15" ht="12.75">
      <c r="A31" s="55">
        <v>23</v>
      </c>
      <c r="B31" s="119" t="s">
        <v>22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94">
        <f t="shared" si="0"/>
        <v>0</v>
      </c>
      <c r="J31" s="119">
        <v>12</v>
      </c>
      <c r="K31" s="119">
        <v>4</v>
      </c>
      <c r="L31" s="119">
        <v>12</v>
      </c>
      <c r="M31" s="119">
        <v>4</v>
      </c>
      <c r="N31" s="119">
        <v>5</v>
      </c>
      <c r="O31" s="119">
        <v>2</v>
      </c>
    </row>
    <row r="32" spans="1:15" s="106" customFormat="1" ht="12.75">
      <c r="A32" s="55">
        <v>24</v>
      </c>
      <c r="B32" s="58" t="s">
        <v>143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194">
        <f t="shared" si="0"/>
        <v>0</v>
      </c>
      <c r="J32" s="58">
        <v>0</v>
      </c>
      <c r="K32" s="58">
        <v>4</v>
      </c>
      <c r="L32" s="58">
        <v>0</v>
      </c>
      <c r="M32" s="58">
        <v>0</v>
      </c>
      <c r="N32" s="58">
        <v>0</v>
      </c>
      <c r="O32" s="58">
        <v>0</v>
      </c>
    </row>
    <row r="33" spans="1:15" ht="12.75">
      <c r="A33" s="55">
        <v>25</v>
      </c>
      <c r="B33" s="119" t="s">
        <v>18</v>
      </c>
      <c r="C33" s="119">
        <v>606</v>
      </c>
      <c r="D33" s="119">
        <v>127</v>
      </c>
      <c r="E33" s="119">
        <v>81</v>
      </c>
      <c r="F33" s="119">
        <v>76</v>
      </c>
      <c r="G33" s="119">
        <v>14</v>
      </c>
      <c r="H33" s="119">
        <v>0</v>
      </c>
      <c r="I33" s="194">
        <f t="shared" si="0"/>
        <v>46</v>
      </c>
      <c r="J33" s="119">
        <v>1338</v>
      </c>
      <c r="K33" s="119">
        <v>575</v>
      </c>
      <c r="L33" s="119">
        <v>1338</v>
      </c>
      <c r="M33" s="119">
        <v>575</v>
      </c>
      <c r="N33" s="119">
        <v>665</v>
      </c>
      <c r="O33" s="119">
        <v>286</v>
      </c>
    </row>
    <row r="34" spans="1:15" ht="12.75">
      <c r="A34" s="55">
        <v>26</v>
      </c>
      <c r="B34" s="119" t="s">
        <v>105</v>
      </c>
      <c r="C34" s="119">
        <v>500</v>
      </c>
      <c r="D34" s="119">
        <v>171</v>
      </c>
      <c r="E34" s="119">
        <v>122</v>
      </c>
      <c r="F34" s="119">
        <v>62</v>
      </c>
      <c r="G34" s="119">
        <v>1378</v>
      </c>
      <c r="H34" s="119">
        <v>38</v>
      </c>
      <c r="I34" s="194">
        <f t="shared" si="0"/>
        <v>11</v>
      </c>
      <c r="J34" s="119">
        <v>1196</v>
      </c>
      <c r="K34" s="119">
        <v>395</v>
      </c>
      <c r="L34" s="119">
        <v>1196</v>
      </c>
      <c r="M34" s="119">
        <v>397</v>
      </c>
      <c r="N34" s="119">
        <v>588</v>
      </c>
      <c r="O34" s="119">
        <v>186</v>
      </c>
    </row>
    <row r="35" spans="1:15" s="360" customFormat="1" ht="14.25">
      <c r="A35" s="351"/>
      <c r="B35" s="352" t="s">
        <v>228</v>
      </c>
      <c r="C35" s="352">
        <f aca="true" t="shared" si="2" ref="C35:M35">SUM(C28:C34)</f>
        <v>1118</v>
      </c>
      <c r="D35" s="352">
        <f t="shared" si="2"/>
        <v>321</v>
      </c>
      <c r="E35" s="352">
        <f t="shared" si="2"/>
        <v>208</v>
      </c>
      <c r="F35" s="352">
        <f t="shared" si="2"/>
        <v>143</v>
      </c>
      <c r="G35" s="352">
        <f t="shared" si="2"/>
        <v>1393</v>
      </c>
      <c r="H35" s="352">
        <f t="shared" si="2"/>
        <v>45</v>
      </c>
      <c r="I35" s="201">
        <f>D35-E35-H35</f>
        <v>68</v>
      </c>
      <c r="J35" s="352">
        <f t="shared" si="2"/>
        <v>2583</v>
      </c>
      <c r="K35" s="352">
        <f t="shared" si="2"/>
        <v>981</v>
      </c>
      <c r="L35" s="352">
        <f t="shared" si="2"/>
        <v>2584</v>
      </c>
      <c r="M35" s="352">
        <f t="shared" si="2"/>
        <v>979</v>
      </c>
      <c r="N35" s="352">
        <f>SUM(N28:N34)</f>
        <v>1274</v>
      </c>
      <c r="O35" s="352">
        <f>SUM(O28:O34)</f>
        <v>475</v>
      </c>
    </row>
    <row r="36" spans="1:15" ht="12.75">
      <c r="A36" s="55">
        <v>28</v>
      </c>
      <c r="B36" s="119" t="s">
        <v>165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94">
        <f t="shared" si="0"/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</row>
    <row r="37" spans="1:15" s="106" customFormat="1" ht="12.75">
      <c r="A37" s="55">
        <v>29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194">
        <f t="shared" si="0"/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2.75">
      <c r="A38" s="55">
        <v>30</v>
      </c>
      <c r="B38" s="119" t="s">
        <v>220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94">
        <f t="shared" si="0"/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</row>
    <row r="39" spans="1:15" ht="12.75">
      <c r="A39" s="55">
        <v>31</v>
      </c>
      <c r="B39" s="119" t="s">
        <v>239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94">
        <f t="shared" si="0"/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</row>
    <row r="40" spans="1:15" s="106" customFormat="1" ht="12.75">
      <c r="A40" s="55">
        <v>32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194">
        <f t="shared" si="0"/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ht="12.75">
      <c r="A41" s="55">
        <v>33</v>
      </c>
      <c r="B41" s="119" t="s">
        <v>222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94">
        <f t="shared" si="0"/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</row>
    <row r="42" spans="1:15" ht="12.75">
      <c r="A42" s="113">
        <v>34</v>
      </c>
      <c r="B42" s="153" t="s">
        <v>455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94">
        <f>D42-E42-H42</f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</row>
    <row r="43" spans="1:15" s="106" customFormat="1" ht="12.75">
      <c r="A43" s="55">
        <v>35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194">
        <f t="shared" si="0"/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ht="12.75">
      <c r="A44" s="55">
        <v>36</v>
      </c>
      <c r="B44" s="119" t="s">
        <v>261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94">
        <f t="shared" si="0"/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</row>
    <row r="45" spans="1:15" ht="12.75">
      <c r="A45" s="55">
        <v>37</v>
      </c>
      <c r="B45" s="119" t="s">
        <v>24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94">
        <f t="shared" si="0"/>
        <v>0</v>
      </c>
      <c r="J45" s="119">
        <v>3</v>
      </c>
      <c r="K45" s="119">
        <v>1</v>
      </c>
      <c r="L45" s="119">
        <v>3</v>
      </c>
      <c r="M45" s="119">
        <v>1</v>
      </c>
      <c r="N45" s="119">
        <v>2</v>
      </c>
      <c r="O45" s="119">
        <v>0</v>
      </c>
    </row>
    <row r="46" spans="1:15" ht="12.75">
      <c r="A46" s="55">
        <v>38</v>
      </c>
      <c r="B46" s="119" t="s">
        <v>225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94">
        <f t="shared" si="0"/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</row>
    <row r="47" spans="1:15" ht="12.75">
      <c r="A47" s="55">
        <v>39</v>
      </c>
      <c r="B47" s="119" t="s">
        <v>456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94">
        <f>D47-E47-H47</f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</row>
    <row r="48" spans="1:15" ht="12.75">
      <c r="A48" s="55">
        <v>40</v>
      </c>
      <c r="B48" s="119" t="s">
        <v>536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94">
        <f t="shared" si="0"/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</row>
    <row r="49" spans="1:15" s="360" customFormat="1" ht="14.25">
      <c r="A49" s="351"/>
      <c r="B49" s="352" t="s">
        <v>227</v>
      </c>
      <c r="C49" s="352">
        <f aca="true" t="shared" si="3" ref="C49:O49">SUM(C36:C48)</f>
        <v>0</v>
      </c>
      <c r="D49" s="352">
        <f t="shared" si="3"/>
        <v>0</v>
      </c>
      <c r="E49" s="352">
        <f t="shared" si="3"/>
        <v>0</v>
      </c>
      <c r="F49" s="352">
        <f t="shared" si="3"/>
        <v>0</v>
      </c>
      <c r="G49" s="352">
        <f t="shared" si="3"/>
        <v>0</v>
      </c>
      <c r="H49" s="352">
        <f t="shared" si="3"/>
        <v>0</v>
      </c>
      <c r="I49" s="201">
        <f t="shared" si="3"/>
        <v>0</v>
      </c>
      <c r="J49" s="352">
        <f t="shared" si="3"/>
        <v>3</v>
      </c>
      <c r="K49" s="352">
        <f t="shared" si="3"/>
        <v>1</v>
      </c>
      <c r="L49" s="352">
        <f t="shared" si="3"/>
        <v>3</v>
      </c>
      <c r="M49" s="352">
        <f t="shared" si="3"/>
        <v>1</v>
      </c>
      <c r="N49" s="352">
        <f t="shared" si="3"/>
        <v>2</v>
      </c>
      <c r="O49" s="352">
        <f t="shared" si="3"/>
        <v>0</v>
      </c>
    </row>
    <row r="50" spans="1:15" s="360" customFormat="1" ht="14.25">
      <c r="A50" s="351"/>
      <c r="B50" s="354" t="s">
        <v>125</v>
      </c>
      <c r="C50" s="352">
        <f aca="true" t="shared" si="4" ref="C50:O50">C27+C35+C49</f>
        <v>1303</v>
      </c>
      <c r="D50" s="352">
        <f t="shared" si="4"/>
        <v>644</v>
      </c>
      <c r="E50" s="352">
        <f t="shared" si="4"/>
        <v>386</v>
      </c>
      <c r="F50" s="352">
        <f t="shared" si="4"/>
        <v>239</v>
      </c>
      <c r="G50" s="352">
        <f t="shared" si="4"/>
        <v>1738</v>
      </c>
      <c r="H50" s="352">
        <f t="shared" si="4"/>
        <v>69</v>
      </c>
      <c r="I50" s="201">
        <f t="shared" si="4"/>
        <v>189</v>
      </c>
      <c r="J50" s="352">
        <f t="shared" si="4"/>
        <v>9580</v>
      </c>
      <c r="K50" s="352">
        <f t="shared" si="4"/>
        <v>2814</v>
      </c>
      <c r="L50" s="352">
        <f t="shared" si="4"/>
        <v>7473</v>
      </c>
      <c r="M50" s="352">
        <f t="shared" si="4"/>
        <v>1809</v>
      </c>
      <c r="N50" s="352">
        <f t="shared" si="4"/>
        <v>3341</v>
      </c>
      <c r="O50" s="352">
        <f t="shared" si="4"/>
        <v>763</v>
      </c>
    </row>
    <row r="51" spans="2:11" ht="15" customHeight="1">
      <c r="B51" s="315"/>
      <c r="C51" s="316"/>
      <c r="D51" s="316"/>
      <c r="E51" s="316"/>
      <c r="F51" s="316"/>
      <c r="G51" s="316"/>
      <c r="H51" s="316"/>
      <c r="I51" s="196"/>
      <c r="J51" s="316"/>
      <c r="K51" s="316"/>
    </row>
    <row r="52" spans="2:11" ht="15" customHeight="1">
      <c r="B52" s="315"/>
      <c r="C52" s="316"/>
      <c r="D52" s="316"/>
      <c r="E52" s="316"/>
      <c r="F52" s="316"/>
      <c r="G52" s="316"/>
      <c r="H52" s="316"/>
      <c r="I52" s="196"/>
      <c r="J52" s="316"/>
      <c r="K52" s="316"/>
    </row>
    <row r="53" spans="2:3" ht="15" customHeight="1">
      <c r="B53" s="315"/>
      <c r="C53" s="316"/>
    </row>
    <row r="54" spans="1:15" ht="19.5" customHeight="1">
      <c r="A54" s="322" t="s">
        <v>124</v>
      </c>
      <c r="B54" s="322" t="s">
        <v>5</v>
      </c>
      <c r="C54" s="323" t="s">
        <v>76</v>
      </c>
      <c r="D54" s="366" t="s">
        <v>457</v>
      </c>
      <c r="E54" s="367"/>
      <c r="F54" s="367"/>
      <c r="G54" s="367"/>
      <c r="H54" s="367"/>
      <c r="I54" s="483"/>
      <c r="J54" s="366" t="s">
        <v>109</v>
      </c>
      <c r="K54" s="367"/>
      <c r="L54" s="368"/>
      <c r="M54" s="368"/>
      <c r="N54" s="368"/>
      <c r="O54" s="369"/>
    </row>
    <row r="55" spans="1:15" ht="12.75">
      <c r="A55" s="324" t="s">
        <v>6</v>
      </c>
      <c r="B55" s="370"/>
      <c r="C55" s="371"/>
      <c r="D55" s="372" t="s">
        <v>80</v>
      </c>
      <c r="E55" s="323" t="s">
        <v>199</v>
      </c>
      <c r="F55" s="328" t="s">
        <v>110</v>
      </c>
      <c r="G55" s="329"/>
      <c r="H55" s="323" t="s">
        <v>80</v>
      </c>
      <c r="I55" s="282" t="s">
        <v>80</v>
      </c>
      <c r="J55" s="373" t="s">
        <v>86</v>
      </c>
      <c r="K55" s="374"/>
      <c r="L55" s="737" t="s">
        <v>248</v>
      </c>
      <c r="M55" s="738"/>
      <c r="N55" s="737" t="s">
        <v>195</v>
      </c>
      <c r="O55" s="738"/>
    </row>
    <row r="56" spans="1:15" ht="12.75">
      <c r="A56" s="370"/>
      <c r="B56" s="324"/>
      <c r="C56" s="325"/>
      <c r="D56" s="325" t="s">
        <v>81</v>
      </c>
      <c r="E56" s="375" t="s">
        <v>77</v>
      </c>
      <c r="F56" s="323" t="s">
        <v>77</v>
      </c>
      <c r="G56" s="323" t="s">
        <v>64</v>
      </c>
      <c r="H56" s="376" t="s">
        <v>82</v>
      </c>
      <c r="I56" s="283" t="s">
        <v>91</v>
      </c>
      <c r="J56" s="377" t="s">
        <v>111</v>
      </c>
      <c r="K56" s="378"/>
      <c r="L56" s="739"/>
      <c r="M56" s="740"/>
      <c r="N56" s="739" t="s">
        <v>146</v>
      </c>
      <c r="O56" s="740"/>
    </row>
    <row r="57" spans="1:15" ht="12.75">
      <c r="A57" s="379"/>
      <c r="B57" s="379"/>
      <c r="C57" s="326"/>
      <c r="D57" s="326"/>
      <c r="E57" s="377"/>
      <c r="F57" s="326"/>
      <c r="G57" s="326" t="s">
        <v>36</v>
      </c>
      <c r="H57" s="378" t="s">
        <v>83</v>
      </c>
      <c r="I57" s="284" t="s">
        <v>93</v>
      </c>
      <c r="J57" s="380" t="s">
        <v>77</v>
      </c>
      <c r="K57" s="380" t="s">
        <v>64</v>
      </c>
      <c r="L57" s="327" t="s">
        <v>77</v>
      </c>
      <c r="M57" s="380" t="s">
        <v>64</v>
      </c>
      <c r="N57" s="380" t="s">
        <v>77</v>
      </c>
      <c r="O57" s="380" t="s">
        <v>64</v>
      </c>
    </row>
    <row r="58" spans="1:15" ht="15.75" customHeight="1">
      <c r="A58" s="55">
        <v>41</v>
      </c>
      <c r="B58" s="58" t="s">
        <v>79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94">
        <f aca="true" t="shared" si="5" ref="I58:I65">D58-E58-H58</f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</row>
    <row r="59" spans="1:15" ht="15.75" customHeight="1">
      <c r="A59" s="55">
        <v>42</v>
      </c>
      <c r="B59" s="58" t="s">
        <v>284</v>
      </c>
      <c r="C59" s="119">
        <v>220</v>
      </c>
      <c r="D59" s="119">
        <v>163</v>
      </c>
      <c r="E59" s="119">
        <v>45</v>
      </c>
      <c r="F59" s="119">
        <v>31</v>
      </c>
      <c r="G59" s="119">
        <v>8</v>
      </c>
      <c r="H59" s="119">
        <v>32</v>
      </c>
      <c r="I59" s="194">
        <f t="shared" si="5"/>
        <v>86</v>
      </c>
      <c r="J59" s="119">
        <v>705</v>
      </c>
      <c r="K59" s="119">
        <v>183</v>
      </c>
      <c r="L59" s="119">
        <v>705</v>
      </c>
      <c r="M59" s="119">
        <v>183</v>
      </c>
      <c r="N59" s="119">
        <v>31</v>
      </c>
      <c r="O59" s="119">
        <v>9</v>
      </c>
    </row>
    <row r="60" spans="1:15" ht="15.75" customHeight="1">
      <c r="A60" s="55">
        <v>43</v>
      </c>
      <c r="B60" s="58" t="s">
        <v>30</v>
      </c>
      <c r="C60" s="119">
        <v>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94">
        <f t="shared" si="5"/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</row>
    <row r="61" spans="1:15" ht="15.75" customHeight="1">
      <c r="A61" s="55">
        <v>44</v>
      </c>
      <c r="B61" s="58" t="s">
        <v>237</v>
      </c>
      <c r="C61" s="119">
        <v>0</v>
      </c>
      <c r="D61" s="119">
        <v>45</v>
      </c>
      <c r="E61" s="119">
        <v>23</v>
      </c>
      <c r="F61" s="119">
        <v>5</v>
      </c>
      <c r="G61" s="119">
        <v>1</v>
      </c>
      <c r="H61" s="119">
        <v>6</v>
      </c>
      <c r="I61" s="194">
        <f t="shared" si="5"/>
        <v>16</v>
      </c>
      <c r="J61" s="119">
        <v>46</v>
      </c>
      <c r="K61" s="119">
        <v>10</v>
      </c>
      <c r="L61" s="119">
        <v>26</v>
      </c>
      <c r="M61" s="119">
        <v>4</v>
      </c>
      <c r="N61" s="119">
        <v>21</v>
      </c>
      <c r="O61" s="119">
        <v>3</v>
      </c>
    </row>
    <row r="62" spans="1:15" ht="15.75" customHeight="1">
      <c r="A62" s="55">
        <v>45</v>
      </c>
      <c r="B62" s="58" t="s">
        <v>29</v>
      </c>
      <c r="C62" s="119">
        <v>0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94">
        <f t="shared" si="5"/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</row>
    <row r="63" spans="1:15" ht="15.75" customHeight="1">
      <c r="A63" s="55">
        <v>46</v>
      </c>
      <c r="B63" s="58" t="s">
        <v>575</v>
      </c>
      <c r="C63" s="119">
        <v>0</v>
      </c>
      <c r="D63" s="119">
        <v>73</v>
      </c>
      <c r="E63" s="119">
        <v>68</v>
      </c>
      <c r="F63" s="119">
        <v>68</v>
      </c>
      <c r="G63" s="119">
        <v>17</v>
      </c>
      <c r="H63" s="119">
        <v>5</v>
      </c>
      <c r="I63" s="194">
        <f t="shared" si="5"/>
        <v>0</v>
      </c>
      <c r="J63" s="119">
        <v>3848</v>
      </c>
      <c r="K63" s="119">
        <v>703</v>
      </c>
      <c r="L63" s="119">
        <v>3187</v>
      </c>
      <c r="M63" s="119">
        <v>534</v>
      </c>
      <c r="N63" s="119">
        <v>259</v>
      </c>
      <c r="O63" s="119">
        <v>197</v>
      </c>
    </row>
    <row r="64" spans="1:15" ht="15.75" customHeight="1">
      <c r="A64" s="55">
        <v>47</v>
      </c>
      <c r="B64" s="58" t="s">
        <v>25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94">
        <f t="shared" si="5"/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</row>
    <row r="65" spans="1:15" ht="15.75" customHeight="1">
      <c r="A65" s="55">
        <v>48</v>
      </c>
      <c r="B65" s="58" t="s">
        <v>28</v>
      </c>
      <c r="C65" s="119">
        <v>0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94">
        <f t="shared" si="5"/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</row>
    <row r="66" spans="1:15" s="360" customFormat="1" ht="15.75" customHeight="1">
      <c r="A66" s="55"/>
      <c r="B66" s="354" t="s">
        <v>125</v>
      </c>
      <c r="C66" s="352">
        <f aca="true" t="shared" si="6" ref="C66:H66">SUM(C58:C65)</f>
        <v>220</v>
      </c>
      <c r="D66" s="352">
        <f t="shared" si="6"/>
        <v>281</v>
      </c>
      <c r="E66" s="352">
        <f t="shared" si="6"/>
        <v>136</v>
      </c>
      <c r="F66" s="352">
        <f t="shared" si="6"/>
        <v>104</v>
      </c>
      <c r="G66" s="352">
        <f t="shared" si="6"/>
        <v>26</v>
      </c>
      <c r="H66" s="352">
        <f t="shared" si="6"/>
        <v>43</v>
      </c>
      <c r="I66" s="201">
        <f>D66-E66-H66</f>
        <v>102</v>
      </c>
      <c r="J66" s="352">
        <f aca="true" t="shared" si="7" ref="J66:O66">SUM(J58:J65)</f>
        <v>4599</v>
      </c>
      <c r="K66" s="352">
        <f t="shared" si="7"/>
        <v>896</v>
      </c>
      <c r="L66" s="352">
        <f t="shared" si="7"/>
        <v>3918</v>
      </c>
      <c r="M66" s="352">
        <f t="shared" si="7"/>
        <v>721</v>
      </c>
      <c r="N66" s="352">
        <f t="shared" si="7"/>
        <v>311</v>
      </c>
      <c r="O66" s="352">
        <f t="shared" si="7"/>
        <v>209</v>
      </c>
    </row>
    <row r="67" spans="1:15" ht="15.75" customHeight="1">
      <c r="A67" s="55"/>
      <c r="B67" s="119"/>
      <c r="C67" s="119"/>
      <c r="D67" s="119"/>
      <c r="E67" s="119"/>
      <c r="F67" s="119"/>
      <c r="G67" s="119"/>
      <c r="H67" s="119"/>
      <c r="I67" s="194"/>
      <c r="J67" s="119"/>
      <c r="K67" s="119"/>
      <c r="L67" s="119"/>
      <c r="M67" s="119"/>
      <c r="N67" s="119"/>
      <c r="O67" s="119"/>
    </row>
    <row r="68" spans="1:15" ht="15.75" customHeight="1">
      <c r="A68" s="55">
        <v>49</v>
      </c>
      <c r="B68" s="119" t="s">
        <v>34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94">
        <f>D68-E68-H68</f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</row>
    <row r="69" spans="1:15" ht="15.75" customHeight="1">
      <c r="A69" s="55">
        <v>50</v>
      </c>
      <c r="B69" s="119" t="s">
        <v>132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94">
        <f>D69-E69-H69</f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</row>
    <row r="70" spans="1:15" s="360" customFormat="1" ht="15.75" customHeight="1">
      <c r="A70" s="351"/>
      <c r="B70" s="354" t="s">
        <v>125</v>
      </c>
      <c r="C70" s="352">
        <f aca="true" t="shared" si="8" ref="C70:K70">SUM(C68:C69)</f>
        <v>0</v>
      </c>
      <c r="D70" s="352">
        <f t="shared" si="8"/>
        <v>0</v>
      </c>
      <c r="E70" s="352">
        <f t="shared" si="8"/>
        <v>0</v>
      </c>
      <c r="F70" s="352">
        <f t="shared" si="8"/>
        <v>0</v>
      </c>
      <c r="G70" s="352">
        <f t="shared" si="8"/>
        <v>0</v>
      </c>
      <c r="H70" s="352">
        <f t="shared" si="8"/>
        <v>0</v>
      </c>
      <c r="I70" s="202">
        <f>C70-E70-H70</f>
        <v>0</v>
      </c>
      <c r="J70" s="352">
        <f t="shared" si="8"/>
        <v>0</v>
      </c>
      <c r="K70" s="352">
        <f t="shared" si="8"/>
        <v>0</v>
      </c>
      <c r="L70" s="352">
        <f>SUM(L68:L69)</f>
        <v>0</v>
      </c>
      <c r="M70" s="352">
        <f>SUM(M68:M69)</f>
        <v>0</v>
      </c>
      <c r="N70" s="352">
        <f>SUM(N68:N69)</f>
        <v>0</v>
      </c>
      <c r="O70" s="352">
        <f>SUM(O68:O69)</f>
        <v>0</v>
      </c>
    </row>
    <row r="71" spans="1:15" s="360" customFormat="1" ht="15.75" customHeight="1">
      <c r="A71" s="351"/>
      <c r="B71" s="354" t="s">
        <v>35</v>
      </c>
      <c r="C71" s="352">
        <f aca="true" t="shared" si="9" ref="C71:O71">+C50+C66+C70</f>
        <v>1523</v>
      </c>
      <c r="D71" s="352">
        <f t="shared" si="9"/>
        <v>925</v>
      </c>
      <c r="E71" s="352">
        <f t="shared" si="9"/>
        <v>522</v>
      </c>
      <c r="F71" s="352">
        <f t="shared" si="9"/>
        <v>343</v>
      </c>
      <c r="G71" s="352">
        <f t="shared" si="9"/>
        <v>1764</v>
      </c>
      <c r="H71" s="352">
        <f t="shared" si="9"/>
        <v>112</v>
      </c>
      <c r="I71" s="201">
        <f t="shared" si="9"/>
        <v>291</v>
      </c>
      <c r="J71" s="352">
        <f t="shared" si="9"/>
        <v>14179</v>
      </c>
      <c r="K71" s="352">
        <f t="shared" si="9"/>
        <v>3710</v>
      </c>
      <c r="L71" s="352">
        <f t="shared" si="9"/>
        <v>11391</v>
      </c>
      <c r="M71" s="352">
        <f t="shared" si="9"/>
        <v>2530</v>
      </c>
      <c r="N71" s="352">
        <f t="shared" si="9"/>
        <v>3652</v>
      </c>
      <c r="O71" s="352">
        <f t="shared" si="9"/>
        <v>972</v>
      </c>
    </row>
    <row r="73" spans="3:4" ht="12.75">
      <c r="C73" s="130">
        <v>10</v>
      </c>
      <c r="D73" s="130" t="s">
        <v>272</v>
      </c>
    </row>
    <row r="74" spans="2:6" ht="12.75">
      <c r="B74" s="314" t="s">
        <v>36</v>
      </c>
      <c r="C74" s="314" t="s">
        <v>36</v>
      </c>
      <c r="F74" s="314" t="s">
        <v>36</v>
      </c>
    </row>
    <row r="82" ht="12.75">
      <c r="D82" s="130" t="s">
        <v>277</v>
      </c>
    </row>
  </sheetData>
  <mergeCells count="8">
    <mergeCell ref="L5:M5"/>
    <mergeCell ref="L6:M6"/>
    <mergeCell ref="L55:M55"/>
    <mergeCell ref="L56:M56"/>
    <mergeCell ref="N5:O5"/>
    <mergeCell ref="N6:O6"/>
    <mergeCell ref="N55:O55"/>
    <mergeCell ref="N56:O56"/>
  </mergeCells>
  <printOptions gridLines="1" horizontalCentered="1"/>
  <pageMargins left="0.5" right="0.5" top="0.38" bottom="0.75" header="0.28" footer="0.5"/>
  <pageSetup blackAndWhite="1" horizontalDpi="300" verticalDpi="300" orientation="landscape" paperSize="9" scale="77" r:id="rId2"/>
  <rowBreaks count="1" manualBreakCount="1">
    <brk id="5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AH80"/>
  <sheetViews>
    <sheetView workbookViewId="0" topLeftCell="M49">
      <selection activeCell="Q70" sqref="Q70"/>
    </sheetView>
  </sheetViews>
  <sheetFormatPr defaultColWidth="9.140625" defaultRowHeight="12.75"/>
  <cols>
    <col min="1" max="1" width="3.7109375" style="331" customWidth="1"/>
    <col min="2" max="2" width="22.7109375" style="120" customWidth="1"/>
    <col min="3" max="3" width="11.00390625" style="130" customWidth="1"/>
    <col min="4" max="4" width="10.28125" style="130" customWidth="1"/>
    <col min="5" max="5" width="13.8515625" style="130" customWidth="1"/>
    <col min="6" max="6" width="10.28125" style="130" customWidth="1"/>
    <col min="7" max="7" width="9.57421875" style="130" customWidth="1"/>
    <col min="8" max="8" width="9.140625" style="130" customWidth="1"/>
    <col min="9" max="9" width="9.140625" style="102" customWidth="1"/>
    <col min="10" max="10" width="9.8515625" style="130" customWidth="1"/>
    <col min="11" max="15" width="9.140625" style="130" customWidth="1"/>
    <col min="16" max="16384" width="9.140625" style="120" customWidth="1"/>
  </cols>
  <sheetData>
    <row r="1" spans="1:6" ht="16.5" customHeight="1">
      <c r="A1" s="534"/>
      <c r="B1" s="315"/>
      <c r="C1" s="316"/>
      <c r="D1" s="317"/>
      <c r="E1" s="317"/>
      <c r="F1" s="317"/>
    </row>
    <row r="2" spans="4:11" ht="16.5" customHeight="1">
      <c r="D2" s="317"/>
      <c r="E2" s="317"/>
      <c r="I2" s="196"/>
      <c r="J2" s="316"/>
      <c r="K2" s="316"/>
    </row>
    <row r="3" spans="4:11" ht="16.5" customHeight="1">
      <c r="D3" s="317"/>
      <c r="E3" s="317"/>
      <c r="I3" s="196"/>
      <c r="J3" s="316"/>
      <c r="K3" s="316"/>
    </row>
    <row r="4" spans="1:34" ht="13.5" customHeight="1">
      <c r="A4" s="179" t="s">
        <v>124</v>
      </c>
      <c r="B4" s="527" t="s">
        <v>5</v>
      </c>
      <c r="C4" s="303" t="s">
        <v>76</v>
      </c>
      <c r="D4" s="382" t="s">
        <v>545</v>
      </c>
      <c r="E4" s="383"/>
      <c r="F4" s="383"/>
      <c r="G4" s="383"/>
      <c r="H4" s="383"/>
      <c r="I4" s="275"/>
      <c r="J4" s="382" t="s">
        <v>109</v>
      </c>
      <c r="K4" s="383"/>
      <c r="L4" s="384"/>
      <c r="M4" s="384"/>
      <c r="N4" s="365"/>
      <c r="O4" s="15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12.75">
      <c r="A5" s="179" t="s">
        <v>6</v>
      </c>
      <c r="B5" s="528"/>
      <c r="C5" s="385"/>
      <c r="D5" s="386" t="s">
        <v>80</v>
      </c>
      <c r="E5" s="307" t="s">
        <v>199</v>
      </c>
      <c r="F5" s="307" t="s">
        <v>110</v>
      </c>
      <c r="G5" s="308"/>
      <c r="H5" s="308" t="s">
        <v>80</v>
      </c>
      <c r="I5" s="278" t="s">
        <v>80</v>
      </c>
      <c r="J5" s="387" t="s">
        <v>86</v>
      </c>
      <c r="K5" s="388"/>
      <c r="L5" s="768" t="s">
        <v>248</v>
      </c>
      <c r="M5" s="770"/>
      <c r="N5" s="768" t="s">
        <v>195</v>
      </c>
      <c r="O5" s="770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12.75">
      <c r="A6" s="118"/>
      <c r="B6" s="529"/>
      <c r="C6" s="389"/>
      <c r="D6" s="389" t="s">
        <v>81</v>
      </c>
      <c r="E6" s="390" t="s">
        <v>77</v>
      </c>
      <c r="F6" s="390" t="s">
        <v>77</v>
      </c>
      <c r="G6" s="390" t="s">
        <v>64</v>
      </c>
      <c r="H6" s="391" t="s">
        <v>82</v>
      </c>
      <c r="I6" s="289" t="s">
        <v>91</v>
      </c>
      <c r="J6" s="392" t="s">
        <v>111</v>
      </c>
      <c r="K6" s="391"/>
      <c r="L6" s="741"/>
      <c r="M6" s="742"/>
      <c r="N6" s="741" t="s">
        <v>146</v>
      </c>
      <c r="O6" s="74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</row>
    <row r="7" spans="1:34" ht="12.75">
      <c r="A7" s="179"/>
      <c r="B7" s="530"/>
      <c r="C7" s="300"/>
      <c r="D7" s="300"/>
      <c r="E7" s="393"/>
      <c r="F7" s="393"/>
      <c r="G7" s="394" t="s">
        <v>36</v>
      </c>
      <c r="H7" s="394" t="s">
        <v>83</v>
      </c>
      <c r="I7" s="277" t="s">
        <v>93</v>
      </c>
      <c r="J7" s="390" t="s">
        <v>77</v>
      </c>
      <c r="K7" s="390" t="s">
        <v>64</v>
      </c>
      <c r="L7" s="390" t="s">
        <v>77</v>
      </c>
      <c r="M7" s="390" t="s">
        <v>64</v>
      </c>
      <c r="N7" s="390" t="s">
        <v>77</v>
      </c>
      <c r="O7" s="390" t="s">
        <v>64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12.75">
      <c r="A8" s="118">
        <v>1</v>
      </c>
      <c r="B8" s="365" t="s">
        <v>7</v>
      </c>
      <c r="C8" s="119">
        <v>0</v>
      </c>
      <c r="D8" s="119">
        <v>58</v>
      </c>
      <c r="E8" s="119">
        <v>50</v>
      </c>
      <c r="F8" s="119">
        <v>50</v>
      </c>
      <c r="G8" s="119">
        <v>5</v>
      </c>
      <c r="H8" s="119">
        <v>8</v>
      </c>
      <c r="I8" s="194">
        <f aca="true" t="shared" si="0" ref="I8:I34">D8-E8-H8</f>
        <v>0</v>
      </c>
      <c r="J8" s="119">
        <v>1425</v>
      </c>
      <c r="K8" s="119">
        <v>357</v>
      </c>
      <c r="L8" s="119">
        <v>1407</v>
      </c>
      <c r="M8" s="119">
        <v>313</v>
      </c>
      <c r="N8" s="119">
        <v>136</v>
      </c>
      <c r="O8" s="119">
        <v>43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12.75">
      <c r="A9" s="118">
        <v>2</v>
      </c>
      <c r="B9" s="365" t="s">
        <v>8</v>
      </c>
      <c r="C9" s="119">
        <v>22</v>
      </c>
      <c r="D9" s="119">
        <v>18</v>
      </c>
      <c r="E9" s="119">
        <v>0</v>
      </c>
      <c r="F9" s="119">
        <v>0</v>
      </c>
      <c r="G9" s="119">
        <v>0</v>
      </c>
      <c r="H9" s="119">
        <v>0</v>
      </c>
      <c r="I9" s="194">
        <f t="shared" si="0"/>
        <v>18</v>
      </c>
      <c r="J9" s="119">
        <v>56</v>
      </c>
      <c r="K9" s="119">
        <v>0</v>
      </c>
      <c r="L9" s="119">
        <v>32</v>
      </c>
      <c r="M9" s="119">
        <v>5</v>
      </c>
      <c r="N9" s="119">
        <v>21</v>
      </c>
      <c r="O9" s="119">
        <v>3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12.75">
      <c r="A10" s="118">
        <v>3</v>
      </c>
      <c r="B10" s="365" t="s">
        <v>9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94">
        <f t="shared" si="0"/>
        <v>0</v>
      </c>
      <c r="J10" s="119">
        <v>297</v>
      </c>
      <c r="K10" s="119">
        <v>196</v>
      </c>
      <c r="L10" s="119">
        <v>181</v>
      </c>
      <c r="M10" s="119">
        <v>119</v>
      </c>
      <c r="N10" s="119">
        <v>102</v>
      </c>
      <c r="O10" s="119">
        <v>81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12.75">
      <c r="A11" s="118">
        <v>4</v>
      </c>
      <c r="B11" s="365" t="s">
        <v>10</v>
      </c>
      <c r="C11" s="119">
        <v>0</v>
      </c>
      <c r="D11" s="119">
        <v>26</v>
      </c>
      <c r="E11" s="119">
        <v>21</v>
      </c>
      <c r="F11" s="119">
        <v>16</v>
      </c>
      <c r="G11" s="119">
        <v>7</v>
      </c>
      <c r="H11" s="119">
        <v>0</v>
      </c>
      <c r="I11" s="194">
        <f t="shared" si="0"/>
        <v>5</v>
      </c>
      <c r="J11" s="119">
        <v>236</v>
      </c>
      <c r="K11" s="119">
        <v>241</v>
      </c>
      <c r="L11" s="119">
        <v>236</v>
      </c>
      <c r="M11" s="119">
        <v>241</v>
      </c>
      <c r="N11" s="119">
        <v>86</v>
      </c>
      <c r="O11" s="119">
        <v>59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12.75">
      <c r="A12" s="118">
        <v>5</v>
      </c>
      <c r="B12" s="365" t="s">
        <v>11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94">
        <f t="shared" si="0"/>
        <v>0</v>
      </c>
      <c r="J12" s="119">
        <v>703</v>
      </c>
      <c r="K12" s="119">
        <v>235</v>
      </c>
      <c r="L12" s="119">
        <v>462</v>
      </c>
      <c r="M12" s="119">
        <v>125</v>
      </c>
      <c r="N12" s="119">
        <v>144</v>
      </c>
      <c r="O12" s="119">
        <v>25</v>
      </c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12.75">
      <c r="A13" s="118">
        <v>6</v>
      </c>
      <c r="B13" s="365" t="s">
        <v>12</v>
      </c>
      <c r="C13" s="119">
        <v>86</v>
      </c>
      <c r="D13" s="119">
        <v>80</v>
      </c>
      <c r="E13" s="119">
        <v>15</v>
      </c>
      <c r="F13" s="119">
        <v>0</v>
      </c>
      <c r="G13" s="119">
        <v>0</v>
      </c>
      <c r="H13" s="119">
        <v>5</v>
      </c>
      <c r="I13" s="194">
        <f t="shared" si="0"/>
        <v>60</v>
      </c>
      <c r="J13" s="119">
        <v>93</v>
      </c>
      <c r="K13" s="119">
        <v>15</v>
      </c>
      <c r="L13" s="119">
        <v>93</v>
      </c>
      <c r="M13" s="119">
        <v>15</v>
      </c>
      <c r="N13" s="119">
        <v>70</v>
      </c>
      <c r="O13" s="119">
        <v>9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s="106" customFormat="1" ht="12.75">
      <c r="A14" s="55">
        <v>7</v>
      </c>
      <c r="B14" s="710" t="s">
        <v>13</v>
      </c>
      <c r="C14" s="58">
        <v>0</v>
      </c>
      <c r="D14" s="58">
        <v>324</v>
      </c>
      <c r="E14" s="58">
        <v>170</v>
      </c>
      <c r="F14" s="58">
        <v>157</v>
      </c>
      <c r="G14" s="58">
        <v>57</v>
      </c>
      <c r="H14" s="58">
        <v>24</v>
      </c>
      <c r="I14" s="194">
        <f t="shared" si="0"/>
        <v>130</v>
      </c>
      <c r="J14" s="58">
        <v>2729</v>
      </c>
      <c r="K14" s="58">
        <v>1030</v>
      </c>
      <c r="L14" s="58">
        <v>0</v>
      </c>
      <c r="M14" s="58">
        <v>0</v>
      </c>
      <c r="N14" s="58">
        <v>0</v>
      </c>
      <c r="O14" s="58">
        <v>0</v>
      </c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s="106" customFormat="1" ht="12.75">
      <c r="A15" s="55">
        <v>8</v>
      </c>
      <c r="B15" s="710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194">
        <f t="shared" si="0"/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ht="12.75">
      <c r="A16" s="118">
        <v>9</v>
      </c>
      <c r="B16" s="365" t="s">
        <v>14</v>
      </c>
      <c r="C16" s="119">
        <v>137</v>
      </c>
      <c r="D16" s="119">
        <v>0</v>
      </c>
      <c r="E16" s="119">
        <v>72</v>
      </c>
      <c r="F16" s="119">
        <v>35</v>
      </c>
      <c r="G16" s="119">
        <v>12</v>
      </c>
      <c r="H16" s="119">
        <v>3</v>
      </c>
      <c r="I16" s="194">
        <f t="shared" si="0"/>
        <v>-75</v>
      </c>
      <c r="J16" s="119">
        <v>20</v>
      </c>
      <c r="K16" s="119">
        <v>247</v>
      </c>
      <c r="L16" s="119">
        <v>41</v>
      </c>
      <c r="M16" s="119">
        <v>247</v>
      </c>
      <c r="N16" s="119">
        <v>41</v>
      </c>
      <c r="O16" s="119">
        <v>77</v>
      </c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12.75">
      <c r="A17" s="118">
        <v>10</v>
      </c>
      <c r="B17" s="365" t="s">
        <v>15</v>
      </c>
      <c r="C17" s="119">
        <v>44</v>
      </c>
      <c r="D17" s="119">
        <v>22</v>
      </c>
      <c r="E17" s="119">
        <v>16</v>
      </c>
      <c r="F17" s="119">
        <v>16</v>
      </c>
      <c r="G17" s="119">
        <v>9</v>
      </c>
      <c r="H17" s="119">
        <v>6</v>
      </c>
      <c r="I17" s="194">
        <f t="shared" si="0"/>
        <v>0</v>
      </c>
      <c r="J17" s="119">
        <v>50</v>
      </c>
      <c r="K17" s="119">
        <v>14</v>
      </c>
      <c r="L17" s="119">
        <v>22</v>
      </c>
      <c r="M17" s="119">
        <v>8</v>
      </c>
      <c r="N17" s="119">
        <v>11</v>
      </c>
      <c r="O17" s="119">
        <v>6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12.75">
      <c r="A18" s="118">
        <v>11</v>
      </c>
      <c r="B18" s="365" t="s">
        <v>16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94">
        <f t="shared" si="0"/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12.75">
      <c r="A19" s="118">
        <v>12</v>
      </c>
      <c r="B19" s="365" t="s">
        <v>17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94">
        <f t="shared" si="0"/>
        <v>0</v>
      </c>
      <c r="J19" s="119">
        <v>762</v>
      </c>
      <c r="K19" s="119">
        <v>112</v>
      </c>
      <c r="L19" s="119">
        <v>648</v>
      </c>
      <c r="M19" s="119">
        <v>64</v>
      </c>
      <c r="N19" s="119">
        <v>148</v>
      </c>
      <c r="O19" s="119">
        <v>10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12.75">
      <c r="A20" s="118">
        <v>13</v>
      </c>
      <c r="B20" s="365" t="s">
        <v>166</v>
      </c>
      <c r="C20" s="119">
        <v>19</v>
      </c>
      <c r="D20" s="119">
        <v>76</v>
      </c>
      <c r="E20" s="119">
        <v>20</v>
      </c>
      <c r="F20" s="119">
        <v>3</v>
      </c>
      <c r="G20" s="119">
        <v>1</v>
      </c>
      <c r="H20" s="119">
        <v>11</v>
      </c>
      <c r="I20" s="194">
        <f t="shared" si="0"/>
        <v>45</v>
      </c>
      <c r="J20" s="119">
        <v>75</v>
      </c>
      <c r="K20" s="119">
        <v>29</v>
      </c>
      <c r="L20" s="119">
        <v>0</v>
      </c>
      <c r="M20" s="119">
        <v>0</v>
      </c>
      <c r="N20" s="119">
        <v>0</v>
      </c>
      <c r="O20" s="119">
        <v>0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12.75">
      <c r="A21" s="118">
        <v>14</v>
      </c>
      <c r="B21" s="365" t="s">
        <v>78</v>
      </c>
      <c r="C21" s="119">
        <v>0</v>
      </c>
      <c r="D21" s="119">
        <v>24</v>
      </c>
      <c r="E21" s="119">
        <v>24</v>
      </c>
      <c r="F21" s="119">
        <v>24</v>
      </c>
      <c r="G21" s="119">
        <v>9</v>
      </c>
      <c r="H21" s="119">
        <v>0</v>
      </c>
      <c r="I21" s="194">
        <f t="shared" si="0"/>
        <v>0</v>
      </c>
      <c r="J21" s="119">
        <v>526</v>
      </c>
      <c r="K21" s="119">
        <v>115</v>
      </c>
      <c r="L21" s="119">
        <v>479</v>
      </c>
      <c r="M21" s="119">
        <v>83</v>
      </c>
      <c r="N21" s="119">
        <v>215</v>
      </c>
      <c r="O21" s="119">
        <v>36</v>
      </c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2.75">
      <c r="A22" s="118">
        <v>15</v>
      </c>
      <c r="B22" s="365" t="s">
        <v>106</v>
      </c>
      <c r="C22" s="119">
        <v>41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94">
        <f t="shared" si="0"/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s="106" customFormat="1" ht="12.75">
      <c r="A23" s="55">
        <v>16</v>
      </c>
      <c r="B23" s="710" t="s">
        <v>20</v>
      </c>
      <c r="C23" s="58">
        <v>0</v>
      </c>
      <c r="D23" s="58">
        <v>42</v>
      </c>
      <c r="E23" s="58">
        <v>39</v>
      </c>
      <c r="F23" s="58">
        <v>39</v>
      </c>
      <c r="G23" s="58">
        <v>16</v>
      </c>
      <c r="H23" s="58">
        <v>3</v>
      </c>
      <c r="I23" s="194">
        <f t="shared" si="0"/>
        <v>0</v>
      </c>
      <c r="J23" s="58">
        <v>1022</v>
      </c>
      <c r="K23" s="58">
        <v>534</v>
      </c>
      <c r="L23" s="58">
        <v>1008</v>
      </c>
      <c r="M23" s="58">
        <v>511</v>
      </c>
      <c r="N23" s="58">
        <v>134</v>
      </c>
      <c r="O23" s="58">
        <v>68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ht="12.75">
      <c r="A24" s="118">
        <v>17</v>
      </c>
      <c r="B24" s="365" t="s">
        <v>21</v>
      </c>
      <c r="C24" s="119">
        <v>0</v>
      </c>
      <c r="D24" s="119">
        <v>30</v>
      </c>
      <c r="E24" s="119">
        <v>0</v>
      </c>
      <c r="F24" s="119">
        <v>0</v>
      </c>
      <c r="G24" s="119">
        <v>0</v>
      </c>
      <c r="H24" s="119">
        <v>0</v>
      </c>
      <c r="I24" s="194">
        <f t="shared" si="0"/>
        <v>30</v>
      </c>
      <c r="J24" s="119">
        <v>1215</v>
      </c>
      <c r="K24" s="119">
        <v>289</v>
      </c>
      <c r="L24" s="119">
        <v>1114</v>
      </c>
      <c r="M24" s="119">
        <v>137</v>
      </c>
      <c r="N24" s="119">
        <v>234</v>
      </c>
      <c r="O24" s="119">
        <v>31</v>
      </c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12.75">
      <c r="A25" s="118">
        <v>18</v>
      </c>
      <c r="B25" s="365" t="s">
        <v>19</v>
      </c>
      <c r="C25" s="119">
        <v>2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94">
        <f t="shared" si="0"/>
        <v>0</v>
      </c>
      <c r="J25" s="119">
        <v>2</v>
      </c>
      <c r="K25" s="119">
        <v>0</v>
      </c>
      <c r="L25" s="119">
        <v>2</v>
      </c>
      <c r="M25" s="119">
        <v>0</v>
      </c>
      <c r="N25" s="119">
        <v>0</v>
      </c>
      <c r="O25" s="119">
        <v>0</v>
      </c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12.75">
      <c r="A26" s="118">
        <v>19</v>
      </c>
      <c r="B26" s="365" t="s">
        <v>126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94">
        <f t="shared" si="0"/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s="360" customFormat="1" ht="14.25">
      <c r="A27" s="351"/>
      <c r="B27" s="531" t="s">
        <v>226</v>
      </c>
      <c r="C27" s="352">
        <f aca="true" t="shared" si="1" ref="C27:M27">SUM(C8:C26)</f>
        <v>351</v>
      </c>
      <c r="D27" s="352">
        <f t="shared" si="1"/>
        <v>700</v>
      </c>
      <c r="E27" s="352">
        <f t="shared" si="1"/>
        <v>427</v>
      </c>
      <c r="F27" s="352">
        <f t="shared" si="1"/>
        <v>340</v>
      </c>
      <c r="G27" s="352">
        <f t="shared" si="1"/>
        <v>116</v>
      </c>
      <c r="H27" s="352">
        <f t="shared" si="1"/>
        <v>60</v>
      </c>
      <c r="I27" s="201">
        <f>D27-E27-H27</f>
        <v>213</v>
      </c>
      <c r="J27" s="352">
        <f t="shared" si="1"/>
        <v>9211</v>
      </c>
      <c r="K27" s="352">
        <f t="shared" si="1"/>
        <v>3414</v>
      </c>
      <c r="L27" s="352">
        <f t="shared" si="1"/>
        <v>5725</v>
      </c>
      <c r="M27" s="352">
        <f t="shared" si="1"/>
        <v>1868</v>
      </c>
      <c r="N27" s="352">
        <f>SUM(N8:N26)</f>
        <v>1342</v>
      </c>
      <c r="O27" s="352">
        <f>SUM(O8:O26)</f>
        <v>448</v>
      </c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</row>
    <row r="28" spans="1:34" ht="12.75">
      <c r="A28" s="55">
        <v>20</v>
      </c>
      <c r="B28" s="365" t="s">
        <v>23</v>
      </c>
      <c r="C28" s="119">
        <v>18</v>
      </c>
      <c r="D28" s="119">
        <v>10</v>
      </c>
      <c r="E28" s="119">
        <v>10</v>
      </c>
      <c r="F28" s="119">
        <v>0</v>
      </c>
      <c r="G28" s="119">
        <v>0</v>
      </c>
      <c r="H28" s="119">
        <v>0</v>
      </c>
      <c r="I28" s="194">
        <f t="shared" si="0"/>
        <v>0</v>
      </c>
      <c r="J28" s="119">
        <v>2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12.75">
      <c r="A29" s="55">
        <v>21</v>
      </c>
      <c r="B29" s="365" t="s">
        <v>274</v>
      </c>
      <c r="C29" s="119">
        <v>2</v>
      </c>
      <c r="D29" s="119">
        <v>0</v>
      </c>
      <c r="E29" s="119">
        <v>0</v>
      </c>
      <c r="F29" s="119">
        <v>0</v>
      </c>
      <c r="G29" s="119">
        <v>0</v>
      </c>
      <c r="H29" s="119">
        <v>4</v>
      </c>
      <c r="I29" s="194">
        <f t="shared" si="0"/>
        <v>-4</v>
      </c>
      <c r="J29" s="119">
        <v>0</v>
      </c>
      <c r="K29" s="119">
        <v>0</v>
      </c>
      <c r="L29" s="119">
        <v>1</v>
      </c>
      <c r="M29" s="119">
        <v>0</v>
      </c>
      <c r="N29" s="119">
        <v>0</v>
      </c>
      <c r="O29" s="119">
        <v>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12.75">
      <c r="A30" s="55">
        <v>22</v>
      </c>
      <c r="B30" s="365" t="s">
        <v>171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94">
        <f t="shared" si="0"/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12.75">
      <c r="A31" s="55">
        <v>23</v>
      </c>
      <c r="B31" s="365" t="s">
        <v>22</v>
      </c>
      <c r="C31" s="119">
        <v>4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94">
        <f t="shared" si="0"/>
        <v>0</v>
      </c>
      <c r="J31" s="119">
        <v>46</v>
      </c>
      <c r="K31" s="119">
        <v>15</v>
      </c>
      <c r="L31" s="119">
        <v>46</v>
      </c>
      <c r="M31" s="119">
        <v>15</v>
      </c>
      <c r="N31" s="119">
        <v>14</v>
      </c>
      <c r="O31" s="119">
        <v>6</v>
      </c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s="106" customFormat="1" ht="12.75">
      <c r="A32" s="55">
        <v>24</v>
      </c>
      <c r="B32" s="710" t="s">
        <v>143</v>
      </c>
      <c r="C32" s="58">
        <v>12</v>
      </c>
      <c r="D32" s="58">
        <v>2</v>
      </c>
      <c r="E32" s="58">
        <v>1</v>
      </c>
      <c r="F32" s="58">
        <v>0</v>
      </c>
      <c r="G32" s="58">
        <v>0</v>
      </c>
      <c r="H32" s="58">
        <v>0</v>
      </c>
      <c r="I32" s="194">
        <f t="shared" si="0"/>
        <v>1</v>
      </c>
      <c r="J32" s="58">
        <v>63</v>
      </c>
      <c r="K32" s="58">
        <v>14</v>
      </c>
      <c r="L32" s="58">
        <v>63</v>
      </c>
      <c r="M32" s="58">
        <v>14</v>
      </c>
      <c r="N32" s="58">
        <v>6</v>
      </c>
      <c r="O32" s="58">
        <v>0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12.75">
      <c r="A33" s="55">
        <v>25</v>
      </c>
      <c r="B33" s="365" t="s">
        <v>18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94">
        <f t="shared" si="0"/>
        <v>0</v>
      </c>
      <c r="J33" s="119">
        <v>1540</v>
      </c>
      <c r="K33" s="119">
        <v>668</v>
      </c>
      <c r="L33" s="119">
        <v>602</v>
      </c>
      <c r="M33" s="119">
        <v>421</v>
      </c>
      <c r="N33" s="119">
        <v>422</v>
      </c>
      <c r="O33" s="119">
        <v>183</v>
      </c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12.75">
      <c r="A34" s="55">
        <v>26</v>
      </c>
      <c r="B34" s="365" t="s">
        <v>105</v>
      </c>
      <c r="C34" s="119">
        <v>0</v>
      </c>
      <c r="D34" s="119">
        <v>17</v>
      </c>
      <c r="E34" s="119">
        <v>17</v>
      </c>
      <c r="F34" s="119">
        <v>17</v>
      </c>
      <c r="G34" s="119">
        <v>5</v>
      </c>
      <c r="H34" s="119">
        <v>0</v>
      </c>
      <c r="I34" s="194">
        <f t="shared" si="0"/>
        <v>0</v>
      </c>
      <c r="J34" s="119">
        <v>5887</v>
      </c>
      <c r="K34" s="119">
        <v>1942</v>
      </c>
      <c r="L34" s="119">
        <v>2671</v>
      </c>
      <c r="M34" s="119">
        <v>688</v>
      </c>
      <c r="N34" s="119">
        <v>545</v>
      </c>
      <c r="O34" s="119">
        <v>133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s="360" customFormat="1" ht="14.25">
      <c r="A35" s="351"/>
      <c r="B35" s="531" t="s">
        <v>228</v>
      </c>
      <c r="C35" s="352">
        <f aca="true" t="shared" si="2" ref="C35:M35">SUM(C28:C34)</f>
        <v>36</v>
      </c>
      <c r="D35" s="352">
        <f t="shared" si="2"/>
        <v>29</v>
      </c>
      <c r="E35" s="352">
        <f t="shared" si="2"/>
        <v>28</v>
      </c>
      <c r="F35" s="352">
        <f t="shared" si="2"/>
        <v>17</v>
      </c>
      <c r="G35" s="352">
        <f t="shared" si="2"/>
        <v>5</v>
      </c>
      <c r="H35" s="352">
        <f t="shared" si="2"/>
        <v>4</v>
      </c>
      <c r="I35" s="201">
        <f>D35-E35-H35</f>
        <v>-3</v>
      </c>
      <c r="J35" s="352">
        <f t="shared" si="2"/>
        <v>7538</v>
      </c>
      <c r="K35" s="352">
        <f t="shared" si="2"/>
        <v>2639</v>
      </c>
      <c r="L35" s="352">
        <f t="shared" si="2"/>
        <v>3383</v>
      </c>
      <c r="M35" s="352">
        <f t="shared" si="2"/>
        <v>1138</v>
      </c>
      <c r="N35" s="352">
        <f>SUM(N28:N34)</f>
        <v>987</v>
      </c>
      <c r="O35" s="352">
        <f>SUM(O28:O34)</f>
        <v>322</v>
      </c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</row>
    <row r="36" spans="1:34" ht="12.75">
      <c r="A36" s="55">
        <v>28</v>
      </c>
      <c r="B36" s="365" t="s">
        <v>165</v>
      </c>
      <c r="C36" s="119">
        <v>9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94">
        <f aca="true" t="shared" si="3" ref="I36:I48">D36-E36-H36</f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s="106" customFormat="1" ht="12.75">
      <c r="A37" s="55">
        <v>29</v>
      </c>
      <c r="B37" s="710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194">
        <f t="shared" si="3"/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ht="12.75">
      <c r="A38" s="55">
        <v>30</v>
      </c>
      <c r="B38" s="365" t="s">
        <v>220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94">
        <f t="shared" si="3"/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</row>
    <row r="39" spans="1:34" ht="12.75">
      <c r="A39" s="55">
        <v>31</v>
      </c>
      <c r="B39" s="365" t="s">
        <v>239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94">
        <f t="shared" si="3"/>
        <v>0</v>
      </c>
      <c r="J39" s="119">
        <v>71</v>
      </c>
      <c r="K39" s="119">
        <v>8</v>
      </c>
      <c r="L39" s="119">
        <v>70</v>
      </c>
      <c r="M39" s="119">
        <v>7</v>
      </c>
      <c r="N39" s="119">
        <v>26</v>
      </c>
      <c r="O39" s="119">
        <v>2</v>
      </c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</row>
    <row r="40" spans="1:34" s="106" customFormat="1" ht="12.75">
      <c r="A40" s="55">
        <v>32</v>
      </c>
      <c r="B40" s="710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194">
        <f t="shared" si="3"/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ht="12.75">
      <c r="A41" s="55">
        <v>33</v>
      </c>
      <c r="B41" s="365" t="s">
        <v>222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94">
        <f t="shared" si="3"/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</row>
    <row r="42" spans="1:34" ht="12.75">
      <c r="A42" s="113">
        <v>34</v>
      </c>
      <c r="B42" s="532" t="s">
        <v>455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94">
        <f t="shared" si="3"/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</row>
    <row r="43" spans="1:34" s="106" customFormat="1" ht="12.75">
      <c r="A43" s="55">
        <v>35</v>
      </c>
      <c r="B43" s="710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194">
        <f t="shared" si="3"/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1:34" ht="12.75">
      <c r="A44" s="55">
        <v>36</v>
      </c>
      <c r="B44" s="365" t="s">
        <v>261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94">
        <f t="shared" si="3"/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</row>
    <row r="45" spans="1:34" ht="12.75">
      <c r="A45" s="55">
        <v>37</v>
      </c>
      <c r="B45" s="365" t="s">
        <v>24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94">
        <f t="shared" si="3"/>
        <v>0</v>
      </c>
      <c r="J45" s="119">
        <v>14</v>
      </c>
      <c r="K45" s="119">
        <v>3</v>
      </c>
      <c r="L45" s="119">
        <v>14</v>
      </c>
      <c r="M45" s="119">
        <v>3</v>
      </c>
      <c r="N45" s="119">
        <v>1</v>
      </c>
      <c r="O45" s="119">
        <v>0</v>
      </c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</row>
    <row r="46" spans="1:34" ht="12.75">
      <c r="A46" s="55">
        <v>38</v>
      </c>
      <c r="B46" s="365" t="s">
        <v>225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94">
        <f t="shared" si="3"/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</row>
    <row r="47" spans="1:34" ht="12.75">
      <c r="A47" s="55">
        <v>39</v>
      </c>
      <c r="B47" s="365" t="s">
        <v>456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94">
        <f t="shared" si="3"/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</row>
    <row r="48" spans="1:34" ht="12.75">
      <c r="A48" s="55">
        <v>40</v>
      </c>
      <c r="B48" s="365" t="s">
        <v>537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94">
        <f t="shared" si="3"/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</row>
    <row r="49" spans="1:34" s="360" customFormat="1" ht="14.25">
      <c r="A49" s="351"/>
      <c r="B49" s="531" t="s">
        <v>227</v>
      </c>
      <c r="C49" s="352">
        <f aca="true" t="shared" si="4" ref="C49:O49">SUM(C36:C48)</f>
        <v>9</v>
      </c>
      <c r="D49" s="352">
        <f t="shared" si="4"/>
        <v>0</v>
      </c>
      <c r="E49" s="352">
        <f t="shared" si="4"/>
        <v>0</v>
      </c>
      <c r="F49" s="352">
        <f t="shared" si="4"/>
        <v>0</v>
      </c>
      <c r="G49" s="352">
        <f t="shared" si="4"/>
        <v>0</v>
      </c>
      <c r="H49" s="352">
        <f t="shared" si="4"/>
        <v>0</v>
      </c>
      <c r="I49" s="201">
        <f t="shared" si="4"/>
        <v>0</v>
      </c>
      <c r="J49" s="352">
        <f t="shared" si="4"/>
        <v>85</v>
      </c>
      <c r="K49" s="352">
        <f t="shared" si="4"/>
        <v>11</v>
      </c>
      <c r="L49" s="352">
        <f t="shared" si="4"/>
        <v>84</v>
      </c>
      <c r="M49" s="352">
        <f t="shared" si="4"/>
        <v>10</v>
      </c>
      <c r="N49" s="352">
        <f t="shared" si="4"/>
        <v>27</v>
      </c>
      <c r="O49" s="352">
        <f t="shared" si="4"/>
        <v>2</v>
      </c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</row>
    <row r="50" spans="1:34" s="360" customFormat="1" ht="14.25">
      <c r="A50" s="351"/>
      <c r="B50" s="533" t="s">
        <v>125</v>
      </c>
      <c r="C50" s="352">
        <f aca="true" t="shared" si="5" ref="C50:O50">C27+C35+C49</f>
        <v>396</v>
      </c>
      <c r="D50" s="352">
        <f t="shared" si="5"/>
        <v>729</v>
      </c>
      <c r="E50" s="352">
        <f t="shared" si="5"/>
        <v>455</v>
      </c>
      <c r="F50" s="352">
        <f t="shared" si="5"/>
        <v>357</v>
      </c>
      <c r="G50" s="352">
        <f t="shared" si="5"/>
        <v>121</v>
      </c>
      <c r="H50" s="352">
        <f t="shared" si="5"/>
        <v>64</v>
      </c>
      <c r="I50" s="201">
        <f t="shared" si="5"/>
        <v>210</v>
      </c>
      <c r="J50" s="352">
        <f t="shared" si="5"/>
        <v>16834</v>
      </c>
      <c r="K50" s="352">
        <f t="shared" si="5"/>
        <v>6064</v>
      </c>
      <c r="L50" s="352">
        <f t="shared" si="5"/>
        <v>9192</v>
      </c>
      <c r="M50" s="352">
        <f t="shared" si="5"/>
        <v>3016</v>
      </c>
      <c r="N50" s="352">
        <f t="shared" si="5"/>
        <v>2356</v>
      </c>
      <c r="O50" s="352">
        <f t="shared" si="5"/>
        <v>772</v>
      </c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5"/>
      <c r="AF50" s="395"/>
      <c r="AG50" s="395"/>
      <c r="AH50" s="395"/>
    </row>
    <row r="51" spans="1:34" ht="12.75">
      <c r="A51" s="118"/>
      <c r="B51" s="123"/>
      <c r="C51" s="298"/>
      <c r="D51" s="298"/>
      <c r="E51" s="298"/>
      <c r="F51" s="298"/>
      <c r="G51" s="298"/>
      <c r="H51" s="298"/>
      <c r="I51" s="271"/>
      <c r="J51" s="298"/>
      <c r="K51" s="298"/>
      <c r="L51" s="152"/>
      <c r="M51" s="152"/>
      <c r="N51" s="152"/>
      <c r="O51" s="15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</row>
    <row r="52" spans="1:34" ht="12.75">
      <c r="A52" s="118"/>
      <c r="B52" s="123"/>
      <c r="C52" s="298"/>
      <c r="D52" s="298"/>
      <c r="E52" s="298"/>
      <c r="F52" s="298"/>
      <c r="G52" s="298"/>
      <c r="H52" s="298"/>
      <c r="I52" s="271"/>
      <c r="J52" s="298"/>
      <c r="K52" s="298"/>
      <c r="L52" s="152"/>
      <c r="M52" s="152"/>
      <c r="N52" s="152"/>
      <c r="O52" s="15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</row>
    <row r="53" spans="1:34" ht="12.75">
      <c r="A53" s="118"/>
      <c r="B53" s="123"/>
      <c r="C53" s="298"/>
      <c r="D53" s="152"/>
      <c r="E53" s="152"/>
      <c r="F53" s="152"/>
      <c r="G53" s="152"/>
      <c r="H53" s="152"/>
      <c r="I53" s="195"/>
      <c r="J53" s="152"/>
      <c r="K53" s="152"/>
      <c r="L53" s="152"/>
      <c r="M53" s="152"/>
      <c r="N53" s="152"/>
      <c r="O53" s="15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</row>
    <row r="54" spans="1:34" ht="12.75">
      <c r="A54" s="179" t="s">
        <v>124</v>
      </c>
      <c r="B54" s="123" t="s">
        <v>5</v>
      </c>
      <c r="C54" s="396" t="s">
        <v>76</v>
      </c>
      <c r="D54" s="298" t="s">
        <v>249</v>
      </c>
      <c r="E54" s="298"/>
      <c r="F54" s="298"/>
      <c r="G54" s="298"/>
      <c r="H54" s="298"/>
      <c r="I54" s="271"/>
      <c r="J54" s="298" t="s">
        <v>109</v>
      </c>
      <c r="K54" s="298"/>
      <c r="L54" s="152"/>
      <c r="M54" s="152"/>
      <c r="N54" s="152"/>
      <c r="O54" s="15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</row>
    <row r="55" spans="1:34" ht="18" customHeight="1">
      <c r="A55" s="179" t="s">
        <v>124</v>
      </c>
      <c r="B55" s="527" t="s">
        <v>5</v>
      </c>
      <c r="C55" s="303" t="s">
        <v>76</v>
      </c>
      <c r="D55" s="382" t="s">
        <v>449</v>
      </c>
      <c r="E55" s="383"/>
      <c r="F55" s="383"/>
      <c r="G55" s="383"/>
      <c r="H55" s="383"/>
      <c r="I55" s="275"/>
      <c r="J55" s="382" t="s">
        <v>109</v>
      </c>
      <c r="K55" s="383"/>
      <c r="L55" s="384"/>
      <c r="M55" s="384"/>
      <c r="N55" s="384"/>
      <c r="O55" s="365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</row>
    <row r="56" spans="1:34" ht="12.75">
      <c r="A56" s="179" t="s">
        <v>6</v>
      </c>
      <c r="B56" s="528"/>
      <c r="C56" s="385"/>
      <c r="D56" s="386" t="s">
        <v>80</v>
      </c>
      <c r="E56" s="307" t="s">
        <v>199</v>
      </c>
      <c r="F56" s="307" t="s">
        <v>110</v>
      </c>
      <c r="G56" s="308"/>
      <c r="H56" s="308" t="s">
        <v>80</v>
      </c>
      <c r="I56" s="278" t="s">
        <v>80</v>
      </c>
      <c r="J56" s="387" t="s">
        <v>86</v>
      </c>
      <c r="K56" s="388"/>
      <c r="L56" s="768" t="s">
        <v>248</v>
      </c>
      <c r="M56" s="770"/>
      <c r="N56" s="768" t="s">
        <v>195</v>
      </c>
      <c r="O56" s="770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</row>
    <row r="57" spans="1:34" ht="12.75">
      <c r="A57" s="118"/>
      <c r="B57" s="529"/>
      <c r="C57" s="389"/>
      <c r="D57" s="389" t="s">
        <v>81</v>
      </c>
      <c r="E57" s="390" t="s">
        <v>77</v>
      </c>
      <c r="F57" s="390" t="s">
        <v>77</v>
      </c>
      <c r="G57" s="390" t="s">
        <v>64</v>
      </c>
      <c r="H57" s="391" t="s">
        <v>82</v>
      </c>
      <c r="I57" s="289" t="s">
        <v>91</v>
      </c>
      <c r="J57" s="392" t="s">
        <v>111</v>
      </c>
      <c r="K57" s="391"/>
      <c r="L57" s="741"/>
      <c r="M57" s="742"/>
      <c r="N57" s="741" t="s">
        <v>146</v>
      </c>
      <c r="O57" s="74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</row>
    <row r="58" spans="1:34" ht="12.75">
      <c r="A58" s="179"/>
      <c r="B58" s="530"/>
      <c r="C58" s="300"/>
      <c r="D58" s="300"/>
      <c r="E58" s="393"/>
      <c r="F58" s="393"/>
      <c r="G58" s="394" t="s">
        <v>36</v>
      </c>
      <c r="H58" s="394" t="s">
        <v>83</v>
      </c>
      <c r="I58" s="277" t="s">
        <v>93</v>
      </c>
      <c r="J58" s="390" t="s">
        <v>77</v>
      </c>
      <c r="K58" s="390" t="s">
        <v>64</v>
      </c>
      <c r="L58" s="390" t="s">
        <v>77</v>
      </c>
      <c r="M58" s="390" t="s">
        <v>64</v>
      </c>
      <c r="N58" s="390" t="s">
        <v>77</v>
      </c>
      <c r="O58" s="390" t="s">
        <v>64</v>
      </c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</row>
    <row r="59" spans="1:34" ht="15.75" customHeight="1">
      <c r="A59" s="55">
        <v>41</v>
      </c>
      <c r="B59" s="58" t="s">
        <v>79</v>
      </c>
      <c r="C59" s="119">
        <v>0</v>
      </c>
      <c r="D59" s="119">
        <v>3</v>
      </c>
      <c r="E59" s="119">
        <v>3</v>
      </c>
      <c r="F59" s="119">
        <v>19</v>
      </c>
      <c r="G59" s="119">
        <v>6</v>
      </c>
      <c r="H59" s="119">
        <v>0</v>
      </c>
      <c r="I59" s="194">
        <f aca="true" t="shared" si="6" ref="I59:I66">D59-E59-H59</f>
        <v>0</v>
      </c>
      <c r="J59" s="119">
        <v>386</v>
      </c>
      <c r="K59" s="119">
        <v>78</v>
      </c>
      <c r="L59" s="119">
        <v>386</v>
      </c>
      <c r="M59" s="119">
        <v>78</v>
      </c>
      <c r="N59" s="119">
        <v>0</v>
      </c>
      <c r="O59" s="119">
        <v>0</v>
      </c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</row>
    <row r="60" spans="1:34" ht="15.75" customHeight="1">
      <c r="A60" s="55">
        <v>42</v>
      </c>
      <c r="B60" s="58" t="s">
        <v>284</v>
      </c>
      <c r="C60" s="119">
        <v>115</v>
      </c>
      <c r="D60" s="119">
        <v>4</v>
      </c>
      <c r="E60" s="119">
        <v>2</v>
      </c>
      <c r="F60" s="119">
        <v>2</v>
      </c>
      <c r="G60" s="119">
        <v>0</v>
      </c>
      <c r="H60" s="119">
        <v>2</v>
      </c>
      <c r="I60" s="194">
        <f t="shared" si="6"/>
        <v>0</v>
      </c>
      <c r="J60" s="119">
        <v>58</v>
      </c>
      <c r="K60" s="119">
        <v>8</v>
      </c>
      <c r="L60" s="119">
        <v>58</v>
      </c>
      <c r="M60" s="119">
        <v>8</v>
      </c>
      <c r="N60" s="119">
        <v>23</v>
      </c>
      <c r="O60" s="119">
        <v>3</v>
      </c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</row>
    <row r="61" spans="1:34" ht="15.75" customHeight="1">
      <c r="A61" s="55">
        <v>43</v>
      </c>
      <c r="B61" s="58" t="s">
        <v>30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94">
        <f t="shared" si="6"/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</row>
    <row r="62" spans="1:34" ht="15.75" customHeight="1">
      <c r="A62" s="55">
        <v>44</v>
      </c>
      <c r="B62" s="58" t="s">
        <v>237</v>
      </c>
      <c r="C62" s="119">
        <v>0</v>
      </c>
      <c r="D62" s="119">
        <v>177</v>
      </c>
      <c r="E62" s="119">
        <v>80</v>
      </c>
      <c r="F62" s="119">
        <v>33</v>
      </c>
      <c r="G62" s="119">
        <v>10</v>
      </c>
      <c r="H62" s="119">
        <v>39</v>
      </c>
      <c r="I62" s="194">
        <f t="shared" si="6"/>
        <v>58</v>
      </c>
      <c r="J62" s="119">
        <v>814</v>
      </c>
      <c r="K62" s="119">
        <v>127</v>
      </c>
      <c r="L62" s="119">
        <v>814</v>
      </c>
      <c r="M62" s="119">
        <v>127</v>
      </c>
      <c r="N62" s="119">
        <v>232</v>
      </c>
      <c r="O62" s="119">
        <v>38</v>
      </c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</row>
    <row r="63" spans="1:34" ht="15.75" customHeight="1">
      <c r="A63" s="55">
        <v>45</v>
      </c>
      <c r="B63" s="58" t="s">
        <v>29</v>
      </c>
      <c r="C63" s="119">
        <v>0</v>
      </c>
      <c r="D63" s="119">
        <v>8</v>
      </c>
      <c r="E63" s="119">
        <v>8</v>
      </c>
      <c r="F63" s="119">
        <v>8</v>
      </c>
      <c r="G63" s="119">
        <v>1</v>
      </c>
      <c r="H63" s="119">
        <v>0</v>
      </c>
      <c r="I63" s="194">
        <f t="shared" si="6"/>
        <v>0</v>
      </c>
      <c r="J63" s="119">
        <v>361</v>
      </c>
      <c r="K63" s="119">
        <v>54</v>
      </c>
      <c r="L63" s="119">
        <v>361</v>
      </c>
      <c r="M63" s="119">
        <v>54</v>
      </c>
      <c r="N63" s="119">
        <v>125</v>
      </c>
      <c r="O63" s="119">
        <v>16</v>
      </c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</row>
    <row r="64" spans="1:34" ht="15.75" customHeight="1">
      <c r="A64" s="55">
        <v>46</v>
      </c>
      <c r="B64" s="58" t="s">
        <v>575</v>
      </c>
      <c r="C64" s="119">
        <v>0</v>
      </c>
      <c r="D64" s="119">
        <v>42</v>
      </c>
      <c r="E64" s="119">
        <v>36</v>
      </c>
      <c r="F64" s="119">
        <v>32</v>
      </c>
      <c r="G64" s="119">
        <v>21</v>
      </c>
      <c r="H64" s="119">
        <v>4</v>
      </c>
      <c r="I64" s="194">
        <f t="shared" si="6"/>
        <v>2</v>
      </c>
      <c r="J64" s="119">
        <v>3884</v>
      </c>
      <c r="K64" s="119">
        <v>1546</v>
      </c>
      <c r="L64" s="119">
        <v>761</v>
      </c>
      <c r="M64" s="119">
        <v>481</v>
      </c>
      <c r="N64" s="119">
        <v>185</v>
      </c>
      <c r="O64" s="119">
        <v>138</v>
      </c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</row>
    <row r="65" spans="1:34" ht="15.75" customHeight="1">
      <c r="A65" s="55">
        <v>47</v>
      </c>
      <c r="B65" s="58" t="s">
        <v>25</v>
      </c>
      <c r="C65" s="119">
        <v>0</v>
      </c>
      <c r="D65" s="119">
        <v>4</v>
      </c>
      <c r="E65" s="119">
        <v>4</v>
      </c>
      <c r="F65" s="119">
        <v>4</v>
      </c>
      <c r="G65" s="119">
        <v>1</v>
      </c>
      <c r="H65" s="119">
        <v>0</v>
      </c>
      <c r="I65" s="194">
        <f t="shared" si="6"/>
        <v>0</v>
      </c>
      <c r="J65" s="119">
        <v>284</v>
      </c>
      <c r="K65" s="119">
        <v>16</v>
      </c>
      <c r="L65" s="119">
        <v>284</v>
      </c>
      <c r="M65" s="119">
        <v>16</v>
      </c>
      <c r="N65" s="119">
        <v>70</v>
      </c>
      <c r="O65" s="119">
        <v>4</v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</row>
    <row r="66" spans="1:34" ht="15.75" customHeight="1">
      <c r="A66" s="55">
        <v>48</v>
      </c>
      <c r="B66" s="58" t="s">
        <v>28</v>
      </c>
      <c r="C66" s="119">
        <v>32</v>
      </c>
      <c r="D66" s="119">
        <v>1</v>
      </c>
      <c r="E66" s="119">
        <v>1</v>
      </c>
      <c r="F66" s="119">
        <v>0</v>
      </c>
      <c r="G66" s="119">
        <v>0</v>
      </c>
      <c r="H66" s="119">
        <v>0</v>
      </c>
      <c r="I66" s="194">
        <f t="shared" si="6"/>
        <v>0</v>
      </c>
      <c r="J66" s="119">
        <v>32</v>
      </c>
      <c r="K66" s="119">
        <v>7</v>
      </c>
      <c r="L66" s="119">
        <v>32</v>
      </c>
      <c r="M66" s="119">
        <v>9</v>
      </c>
      <c r="N66" s="119">
        <v>9</v>
      </c>
      <c r="O66" s="119">
        <v>2</v>
      </c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</row>
    <row r="67" spans="1:34" s="360" customFormat="1" ht="15.75" customHeight="1">
      <c r="A67" s="55"/>
      <c r="B67" s="533" t="s">
        <v>125</v>
      </c>
      <c r="C67" s="352">
        <f aca="true" t="shared" si="7" ref="C67:H67">SUM(C59:C66)</f>
        <v>147</v>
      </c>
      <c r="D67" s="352">
        <f t="shared" si="7"/>
        <v>239</v>
      </c>
      <c r="E67" s="352">
        <f t="shared" si="7"/>
        <v>134</v>
      </c>
      <c r="F67" s="352">
        <f t="shared" si="7"/>
        <v>98</v>
      </c>
      <c r="G67" s="352">
        <f t="shared" si="7"/>
        <v>39</v>
      </c>
      <c r="H67" s="352">
        <f t="shared" si="7"/>
        <v>45</v>
      </c>
      <c r="I67" s="201">
        <f>D67-E67-H67</f>
        <v>60</v>
      </c>
      <c r="J67" s="352">
        <f aca="true" t="shared" si="8" ref="J67:O67">SUM(J59:J66)</f>
        <v>5819</v>
      </c>
      <c r="K67" s="352">
        <f t="shared" si="8"/>
        <v>1836</v>
      </c>
      <c r="L67" s="352">
        <f t="shared" si="8"/>
        <v>2696</v>
      </c>
      <c r="M67" s="352">
        <f t="shared" si="8"/>
        <v>773</v>
      </c>
      <c r="N67" s="352">
        <f t="shared" si="8"/>
        <v>644</v>
      </c>
      <c r="O67" s="352">
        <f t="shared" si="8"/>
        <v>201</v>
      </c>
      <c r="P67" s="395"/>
      <c r="Q67" s="395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</row>
    <row r="68" spans="1:34" ht="15.75" customHeight="1">
      <c r="A68" s="55"/>
      <c r="B68" s="365"/>
      <c r="C68" s="119"/>
      <c r="D68" s="119"/>
      <c r="E68" s="119"/>
      <c r="F68" s="119"/>
      <c r="G68" s="119"/>
      <c r="H68" s="119"/>
      <c r="I68" s="194"/>
      <c r="J68" s="119"/>
      <c r="K68" s="119"/>
      <c r="L68" s="119"/>
      <c r="M68" s="119"/>
      <c r="N68" s="119"/>
      <c r="O68" s="119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</row>
    <row r="69" spans="1:34" ht="15.75" customHeight="1">
      <c r="A69" s="55">
        <v>49</v>
      </c>
      <c r="B69" s="365" t="s">
        <v>34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94">
        <f>D69-E69-H69</f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</row>
    <row r="70" spans="1:34" ht="15.75" customHeight="1">
      <c r="A70" s="55">
        <v>50</v>
      </c>
      <c r="B70" s="365" t="s">
        <v>132</v>
      </c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94">
        <f>D70-E70-H70</f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</row>
    <row r="71" spans="1:34" s="360" customFormat="1" ht="15.75" customHeight="1">
      <c r="A71" s="351"/>
      <c r="B71" s="533" t="s">
        <v>125</v>
      </c>
      <c r="C71" s="352">
        <f aca="true" t="shared" si="9" ref="C71:K71">SUM(C69:C70)</f>
        <v>0</v>
      </c>
      <c r="D71" s="352">
        <f t="shared" si="9"/>
        <v>0</v>
      </c>
      <c r="E71" s="352">
        <f t="shared" si="9"/>
        <v>0</v>
      </c>
      <c r="F71" s="352">
        <f t="shared" si="9"/>
        <v>0</v>
      </c>
      <c r="G71" s="352">
        <f t="shared" si="9"/>
        <v>0</v>
      </c>
      <c r="H71" s="352">
        <f t="shared" si="9"/>
        <v>0</v>
      </c>
      <c r="I71" s="202">
        <f>D71-E71-H71</f>
        <v>0</v>
      </c>
      <c r="J71" s="352">
        <f t="shared" si="9"/>
        <v>0</v>
      </c>
      <c r="K71" s="352">
        <f t="shared" si="9"/>
        <v>0</v>
      </c>
      <c r="L71" s="352">
        <f>SUM(L69:L70)</f>
        <v>0</v>
      </c>
      <c r="M71" s="352">
        <f>SUM(M69:M70)</f>
        <v>0</v>
      </c>
      <c r="N71" s="352">
        <f>SUM(N69:N70)</f>
        <v>0</v>
      </c>
      <c r="O71" s="352">
        <f>SUM(O69:O70)</f>
        <v>0</v>
      </c>
      <c r="P71" s="395"/>
      <c r="Q71" s="395"/>
      <c r="R71" s="395"/>
      <c r="S71" s="395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</row>
    <row r="72" spans="1:34" s="360" customFormat="1" ht="15.75" customHeight="1">
      <c r="A72" s="351"/>
      <c r="B72" s="533" t="s">
        <v>35</v>
      </c>
      <c r="C72" s="352">
        <f aca="true" t="shared" si="10" ref="C72:K72">+C50+C67+C71</f>
        <v>543</v>
      </c>
      <c r="D72" s="352">
        <f t="shared" si="10"/>
        <v>968</v>
      </c>
      <c r="E72" s="352">
        <f t="shared" si="10"/>
        <v>589</v>
      </c>
      <c r="F72" s="352">
        <f t="shared" si="10"/>
        <v>455</v>
      </c>
      <c r="G72" s="352">
        <f t="shared" si="10"/>
        <v>160</v>
      </c>
      <c r="H72" s="352">
        <f t="shared" si="10"/>
        <v>109</v>
      </c>
      <c r="I72" s="201">
        <f t="shared" si="10"/>
        <v>270</v>
      </c>
      <c r="J72" s="352">
        <f t="shared" si="10"/>
        <v>22653</v>
      </c>
      <c r="K72" s="352">
        <f t="shared" si="10"/>
        <v>7900</v>
      </c>
      <c r="L72" s="352">
        <f>+L50+L71</f>
        <v>9192</v>
      </c>
      <c r="M72" s="352">
        <f>+M50+M71</f>
        <v>3016</v>
      </c>
      <c r="N72" s="352">
        <f>+N50+N71</f>
        <v>2356</v>
      </c>
      <c r="O72" s="352">
        <f>+O50+O71</f>
        <v>772</v>
      </c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</row>
    <row r="73" spans="1:34" ht="12.75">
      <c r="A73" s="118"/>
      <c r="B73" s="152"/>
      <c r="C73" s="152"/>
      <c r="D73" s="152"/>
      <c r="E73" s="152"/>
      <c r="F73" s="152"/>
      <c r="G73" s="152"/>
      <c r="H73" s="152"/>
      <c r="I73" s="195"/>
      <c r="J73" s="152"/>
      <c r="K73" s="152"/>
      <c r="L73" s="152"/>
      <c r="M73" s="152"/>
      <c r="N73" s="152"/>
      <c r="O73" s="15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</row>
    <row r="74" spans="1:34" ht="12.75">
      <c r="A74" s="118"/>
      <c r="B74" s="122"/>
      <c r="C74" s="152"/>
      <c r="D74" s="152"/>
      <c r="E74" s="152"/>
      <c r="F74" s="152"/>
      <c r="G74" s="152"/>
      <c r="H74" s="152"/>
      <c r="I74" s="195" t="s">
        <v>36</v>
      </c>
      <c r="J74" s="152"/>
      <c r="K74" s="152"/>
      <c r="L74" s="152"/>
      <c r="M74" s="152"/>
      <c r="N74" s="152"/>
      <c r="O74" s="15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</row>
    <row r="75" spans="1:34" ht="12.75">
      <c r="A75" s="118"/>
      <c r="B75" s="298" t="s">
        <v>229</v>
      </c>
      <c r="C75" s="298"/>
      <c r="D75" s="152"/>
      <c r="E75" s="152"/>
      <c r="F75" s="152"/>
      <c r="G75" s="152"/>
      <c r="H75" s="152"/>
      <c r="I75" s="195"/>
      <c r="J75" s="152"/>
      <c r="K75" s="152"/>
      <c r="L75" s="152"/>
      <c r="M75" s="152"/>
      <c r="N75" s="152"/>
      <c r="O75" s="15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</row>
    <row r="80" spans="3:4" ht="12.75">
      <c r="C80" s="130">
        <v>10</v>
      </c>
      <c r="D80" s="130" t="s">
        <v>604</v>
      </c>
    </row>
  </sheetData>
  <mergeCells count="8">
    <mergeCell ref="L57:M57"/>
    <mergeCell ref="N57:O57"/>
    <mergeCell ref="L56:M56"/>
    <mergeCell ref="L5:M5"/>
    <mergeCell ref="L6:M6"/>
    <mergeCell ref="N5:O5"/>
    <mergeCell ref="N6:O6"/>
    <mergeCell ref="N56:O56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3" r:id="rId2"/>
  <rowBreaks count="1" manualBreakCount="1">
    <brk id="5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I75"/>
  <sheetViews>
    <sheetView workbookViewId="0" topLeftCell="D48">
      <selection activeCell="E71" sqref="E71"/>
    </sheetView>
  </sheetViews>
  <sheetFormatPr defaultColWidth="9.140625" defaultRowHeight="12.75"/>
  <cols>
    <col min="1" max="1" width="3.7109375" style="120" customWidth="1"/>
    <col min="2" max="2" width="24.8515625" style="120" customWidth="1"/>
    <col min="3" max="3" width="13.00390625" style="130" customWidth="1"/>
    <col min="4" max="6" width="14.140625" style="130" customWidth="1"/>
    <col min="7" max="7" width="14.7109375" style="130" customWidth="1"/>
    <col min="8" max="8" width="14.8515625" style="130" customWidth="1"/>
    <col min="9" max="9" width="13.8515625" style="130" customWidth="1"/>
    <col min="10" max="16384" width="9.140625" style="120" customWidth="1"/>
  </cols>
  <sheetData>
    <row r="1" spans="1:7" ht="15">
      <c r="A1" s="361"/>
      <c r="B1" s="361"/>
      <c r="C1" s="314"/>
      <c r="D1" s="317"/>
      <c r="E1" s="317"/>
      <c r="F1" s="317"/>
      <c r="G1" s="317"/>
    </row>
    <row r="2" spans="1:6" ht="12.75">
      <c r="A2" s="315"/>
      <c r="B2" s="315"/>
      <c r="C2" s="316"/>
      <c r="D2" s="314"/>
      <c r="F2" s="314"/>
    </row>
    <row r="3" spans="4:6" ht="15">
      <c r="D3" s="317"/>
      <c r="F3" s="317"/>
    </row>
    <row r="4" spans="1:7" ht="12.75">
      <c r="A4" s="315"/>
      <c r="B4" s="315"/>
      <c r="C4" s="316"/>
      <c r="D4" s="406"/>
      <c r="E4" s="406"/>
      <c r="F4" s="406"/>
      <c r="G4" s="406"/>
    </row>
    <row r="5" spans="1:9" ht="18" customHeight="1">
      <c r="A5" s="381" t="s">
        <v>4</v>
      </c>
      <c r="B5" s="381" t="s">
        <v>5</v>
      </c>
      <c r="C5" s="303" t="s">
        <v>172</v>
      </c>
      <c r="D5" s="390" t="s">
        <v>167</v>
      </c>
      <c r="E5" s="390" t="s">
        <v>168</v>
      </c>
      <c r="F5" s="570" t="s">
        <v>169</v>
      </c>
      <c r="G5" s="303" t="s">
        <v>170</v>
      </c>
      <c r="H5" s="299" t="s">
        <v>194</v>
      </c>
      <c r="I5" s="299" t="s">
        <v>200</v>
      </c>
    </row>
    <row r="6" spans="1:9" ht="12.75">
      <c r="A6" s="357"/>
      <c r="B6" s="357"/>
      <c r="C6" s="571" t="s">
        <v>564</v>
      </c>
      <c r="D6" s="765"/>
      <c r="E6" s="766"/>
      <c r="F6" s="767"/>
      <c r="G6" s="571" t="s">
        <v>622</v>
      </c>
      <c r="H6" s="389" t="s">
        <v>193</v>
      </c>
      <c r="I6" s="389" t="s">
        <v>201</v>
      </c>
    </row>
    <row r="7" spans="1:9" ht="12.75">
      <c r="A7" s="118"/>
      <c r="B7" s="118"/>
      <c r="C7" s="119"/>
      <c r="D7" s="119"/>
      <c r="E7" s="119"/>
      <c r="F7" s="119"/>
      <c r="G7" s="119"/>
      <c r="H7" s="124" t="s">
        <v>262</v>
      </c>
      <c r="I7" s="124" t="s">
        <v>262</v>
      </c>
    </row>
    <row r="8" spans="1:9" ht="12.75" customHeight="1">
      <c r="A8" s="118">
        <v>1</v>
      </c>
      <c r="B8" s="119" t="s">
        <v>7</v>
      </c>
      <c r="C8" s="119">
        <v>12000</v>
      </c>
      <c r="D8" s="119">
        <v>3884</v>
      </c>
      <c r="E8" s="119">
        <v>2748</v>
      </c>
      <c r="F8" s="119">
        <v>2518</v>
      </c>
      <c r="G8" s="119">
        <v>27351</v>
      </c>
      <c r="H8" s="119">
        <v>89941</v>
      </c>
      <c r="I8" s="119">
        <v>84231</v>
      </c>
    </row>
    <row r="9" spans="1:9" ht="12.75" customHeight="1">
      <c r="A9" s="118">
        <v>2</v>
      </c>
      <c r="B9" s="119" t="s">
        <v>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spans="1:9" ht="12.75" customHeight="1">
      <c r="A10" s="118">
        <v>3</v>
      </c>
      <c r="B10" s="119" t="s">
        <v>9</v>
      </c>
      <c r="C10" s="119">
        <v>5000</v>
      </c>
      <c r="D10" s="119">
        <v>1804</v>
      </c>
      <c r="E10" s="119">
        <v>2473</v>
      </c>
      <c r="F10" s="119">
        <v>2473</v>
      </c>
      <c r="G10" s="119">
        <v>14515</v>
      </c>
      <c r="H10" s="119">
        <v>28971</v>
      </c>
      <c r="I10" s="119">
        <v>28971</v>
      </c>
    </row>
    <row r="11" spans="1:9" ht="12.75" customHeight="1">
      <c r="A11" s="118">
        <v>4</v>
      </c>
      <c r="B11" s="119" t="s">
        <v>10</v>
      </c>
      <c r="C11" s="119">
        <v>19000</v>
      </c>
      <c r="D11" s="119">
        <v>18049</v>
      </c>
      <c r="E11" s="119">
        <v>25180</v>
      </c>
      <c r="F11" s="119">
        <v>24624</v>
      </c>
      <c r="G11" s="119">
        <v>116897</v>
      </c>
      <c r="H11" s="119">
        <v>125904</v>
      </c>
      <c r="I11" s="119">
        <v>125904</v>
      </c>
    </row>
    <row r="12" spans="1:9" ht="12.75" customHeight="1">
      <c r="A12" s="118">
        <v>5</v>
      </c>
      <c r="B12" s="119" t="s">
        <v>11</v>
      </c>
      <c r="C12" s="119">
        <v>7000</v>
      </c>
      <c r="D12" s="119">
        <v>2805</v>
      </c>
      <c r="E12" s="119">
        <v>2358</v>
      </c>
      <c r="F12" s="119">
        <v>2350</v>
      </c>
      <c r="G12" s="119">
        <v>14311</v>
      </c>
      <c r="H12" s="119">
        <v>21761</v>
      </c>
      <c r="I12" s="119">
        <v>12670</v>
      </c>
    </row>
    <row r="13" spans="1:9" ht="12.75" customHeight="1">
      <c r="A13" s="118">
        <v>6</v>
      </c>
      <c r="B13" s="119" t="s">
        <v>12</v>
      </c>
      <c r="C13" s="119">
        <v>2000</v>
      </c>
      <c r="D13" s="119">
        <v>384</v>
      </c>
      <c r="E13" s="119">
        <v>620</v>
      </c>
      <c r="F13" s="119">
        <v>593</v>
      </c>
      <c r="G13" s="119">
        <v>2401</v>
      </c>
      <c r="H13" s="119">
        <v>2960</v>
      </c>
      <c r="I13" s="119">
        <v>2960</v>
      </c>
    </row>
    <row r="14" spans="1:9" s="106" customFormat="1" ht="12.75" customHeight="1">
      <c r="A14" s="55">
        <v>7</v>
      </c>
      <c r="B14" s="58" t="s">
        <v>13</v>
      </c>
      <c r="C14" s="58">
        <v>25000</v>
      </c>
      <c r="D14" s="58">
        <v>16671</v>
      </c>
      <c r="E14" s="58">
        <v>11197</v>
      </c>
      <c r="F14" s="58">
        <v>11197</v>
      </c>
      <c r="G14" s="58">
        <v>73397</v>
      </c>
      <c r="H14" s="58">
        <v>143694</v>
      </c>
      <c r="I14" s="58">
        <v>118826</v>
      </c>
    </row>
    <row r="15" spans="1:9" s="106" customFormat="1" ht="12.75" customHeight="1">
      <c r="A15" s="55">
        <v>8</v>
      </c>
      <c r="B15" s="58" t="s">
        <v>164</v>
      </c>
      <c r="C15" s="58">
        <v>0</v>
      </c>
      <c r="D15" s="58">
        <v>56</v>
      </c>
      <c r="E15" s="58">
        <v>60</v>
      </c>
      <c r="F15" s="58">
        <v>60</v>
      </c>
      <c r="G15" s="58">
        <v>86</v>
      </c>
      <c r="H15" s="58">
        <v>87</v>
      </c>
      <c r="I15" s="58">
        <v>75</v>
      </c>
    </row>
    <row r="16" spans="1:9" ht="12.75" customHeight="1">
      <c r="A16" s="118">
        <v>9</v>
      </c>
      <c r="B16" s="119" t="s">
        <v>14</v>
      </c>
      <c r="C16" s="119">
        <v>1500</v>
      </c>
      <c r="D16" s="119">
        <v>269</v>
      </c>
      <c r="E16" s="119">
        <v>340</v>
      </c>
      <c r="F16" s="119">
        <v>269</v>
      </c>
      <c r="G16" s="119">
        <v>340</v>
      </c>
      <c r="H16" s="119">
        <v>2665</v>
      </c>
      <c r="I16" s="119">
        <v>2665</v>
      </c>
    </row>
    <row r="17" spans="1:9" ht="12.75" customHeight="1">
      <c r="A17" s="118">
        <v>10</v>
      </c>
      <c r="B17" s="119" t="s">
        <v>15</v>
      </c>
      <c r="C17" s="119">
        <v>450</v>
      </c>
      <c r="D17" s="119">
        <v>220</v>
      </c>
      <c r="E17" s="119">
        <v>120</v>
      </c>
      <c r="F17" s="119">
        <v>120</v>
      </c>
      <c r="G17" s="119">
        <v>328</v>
      </c>
      <c r="H17" s="119">
        <v>1138</v>
      </c>
      <c r="I17" s="119">
        <v>1138</v>
      </c>
    </row>
    <row r="18" spans="1:9" ht="12.75" customHeight="1">
      <c r="A18" s="118">
        <v>11</v>
      </c>
      <c r="B18" s="119" t="s">
        <v>16</v>
      </c>
      <c r="C18" s="119">
        <v>200</v>
      </c>
      <c r="D18" s="119">
        <v>9</v>
      </c>
      <c r="E18" s="119">
        <v>4</v>
      </c>
      <c r="F18" s="119">
        <v>4</v>
      </c>
      <c r="G18" s="119">
        <v>5</v>
      </c>
      <c r="H18" s="119">
        <v>26</v>
      </c>
      <c r="I18" s="119">
        <v>0</v>
      </c>
    </row>
    <row r="19" spans="1:9" ht="12.75" customHeight="1">
      <c r="A19" s="118">
        <v>12</v>
      </c>
      <c r="B19" s="119" t="s">
        <v>17</v>
      </c>
      <c r="C19" s="119">
        <v>1500</v>
      </c>
      <c r="D19" s="119">
        <v>344</v>
      </c>
      <c r="E19" s="119">
        <v>420</v>
      </c>
      <c r="F19" s="119">
        <v>420</v>
      </c>
      <c r="G19" s="119">
        <v>4036</v>
      </c>
      <c r="H19" s="119">
        <v>4118</v>
      </c>
      <c r="I19" s="119">
        <v>4001</v>
      </c>
    </row>
    <row r="20" spans="1:9" ht="12.75" customHeight="1">
      <c r="A20" s="118">
        <v>13</v>
      </c>
      <c r="B20" s="119" t="s">
        <v>166</v>
      </c>
      <c r="C20" s="119">
        <v>2000</v>
      </c>
      <c r="D20" s="119">
        <v>187</v>
      </c>
      <c r="E20" s="119">
        <v>220</v>
      </c>
      <c r="F20" s="119">
        <v>220</v>
      </c>
      <c r="G20" s="119">
        <v>2209</v>
      </c>
      <c r="H20" s="119">
        <v>2696</v>
      </c>
      <c r="I20" s="119">
        <v>570</v>
      </c>
    </row>
    <row r="21" spans="1:9" ht="12.75" customHeight="1">
      <c r="A21" s="118">
        <v>14</v>
      </c>
      <c r="B21" s="119" t="s">
        <v>78</v>
      </c>
      <c r="C21" s="119">
        <v>11100</v>
      </c>
      <c r="D21" s="119">
        <v>4110</v>
      </c>
      <c r="E21" s="119">
        <v>3584</v>
      </c>
      <c r="F21" s="119">
        <v>3584</v>
      </c>
      <c r="G21" s="119">
        <v>33257</v>
      </c>
      <c r="H21" s="119">
        <v>72696</v>
      </c>
      <c r="I21" s="119">
        <v>59712</v>
      </c>
    </row>
    <row r="22" spans="1:9" ht="12.75" customHeight="1">
      <c r="A22" s="118">
        <v>15</v>
      </c>
      <c r="B22" s="119" t="s">
        <v>106</v>
      </c>
      <c r="C22" s="119">
        <v>1000</v>
      </c>
      <c r="D22" s="119">
        <v>577</v>
      </c>
      <c r="E22" s="119">
        <v>288</v>
      </c>
      <c r="F22" s="119">
        <v>288</v>
      </c>
      <c r="G22" s="119">
        <v>572</v>
      </c>
      <c r="H22" s="119">
        <v>1258</v>
      </c>
      <c r="I22" s="119">
        <v>1036</v>
      </c>
    </row>
    <row r="23" spans="1:9" s="106" customFormat="1" ht="12.75" customHeight="1">
      <c r="A23" s="55">
        <v>16</v>
      </c>
      <c r="B23" s="58" t="s">
        <v>20</v>
      </c>
      <c r="C23" s="58">
        <v>7500</v>
      </c>
      <c r="D23" s="58">
        <v>5048</v>
      </c>
      <c r="E23" s="58">
        <v>7572</v>
      </c>
      <c r="F23" s="58">
        <v>4947</v>
      </c>
      <c r="G23" s="58">
        <v>24954</v>
      </c>
      <c r="H23" s="58">
        <v>55069</v>
      </c>
      <c r="I23" s="58">
        <v>33058</v>
      </c>
    </row>
    <row r="24" spans="1:9" ht="12.75" customHeight="1">
      <c r="A24" s="118">
        <v>17</v>
      </c>
      <c r="B24" s="119" t="s">
        <v>21</v>
      </c>
      <c r="C24" s="119">
        <v>9000</v>
      </c>
      <c r="D24" s="119">
        <v>2723</v>
      </c>
      <c r="E24" s="119">
        <v>2060</v>
      </c>
      <c r="F24" s="119">
        <v>1975</v>
      </c>
      <c r="G24" s="119">
        <v>23833</v>
      </c>
      <c r="H24" s="119">
        <v>33043</v>
      </c>
      <c r="I24" s="119">
        <v>16992</v>
      </c>
    </row>
    <row r="25" spans="1:9" ht="12.75" customHeight="1">
      <c r="A25" s="118">
        <v>18</v>
      </c>
      <c r="B25" s="119" t="s">
        <v>19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</row>
    <row r="26" spans="1:9" ht="12.75" customHeight="1">
      <c r="A26" s="118">
        <v>19</v>
      </c>
      <c r="B26" s="119" t="s">
        <v>126</v>
      </c>
      <c r="C26" s="119">
        <v>100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</row>
    <row r="27" spans="1:9" s="360" customFormat="1" ht="12.75" customHeight="1">
      <c r="A27" s="351"/>
      <c r="B27" s="352" t="s">
        <v>226</v>
      </c>
      <c r="C27" s="352">
        <f aca="true" t="shared" si="0" ref="C27:I27">SUM(C8:C26)</f>
        <v>104350</v>
      </c>
      <c r="D27" s="352">
        <f>SUM(D8:D26)</f>
        <v>57140</v>
      </c>
      <c r="E27" s="352">
        <f t="shared" si="0"/>
        <v>59244</v>
      </c>
      <c r="F27" s="352">
        <f t="shared" si="0"/>
        <v>55642</v>
      </c>
      <c r="G27" s="352">
        <f t="shared" si="0"/>
        <v>338492</v>
      </c>
      <c r="H27" s="352">
        <f t="shared" si="0"/>
        <v>586027</v>
      </c>
      <c r="I27" s="352">
        <f t="shared" si="0"/>
        <v>492809</v>
      </c>
    </row>
    <row r="28" spans="1:9" ht="12.75" customHeight="1">
      <c r="A28" s="55">
        <v>20</v>
      </c>
      <c r="B28" s="119" t="s">
        <v>23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</row>
    <row r="29" spans="1:9" ht="12.75" customHeight="1">
      <c r="A29" s="55">
        <v>21</v>
      </c>
      <c r="B29" s="119" t="s">
        <v>274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</row>
    <row r="30" spans="1:9" ht="12.75" customHeight="1">
      <c r="A30" s="55">
        <v>22</v>
      </c>
      <c r="B30" s="119" t="s">
        <v>171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</row>
    <row r="31" spans="1:9" ht="12.75" customHeight="1">
      <c r="A31" s="55">
        <v>23</v>
      </c>
      <c r="B31" s="119" t="s">
        <v>22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</row>
    <row r="32" spans="1:9" s="106" customFormat="1" ht="12.75" customHeight="1">
      <c r="A32" s="55">
        <v>24</v>
      </c>
      <c r="B32" s="58" t="s">
        <v>143</v>
      </c>
      <c r="C32" s="58">
        <v>100</v>
      </c>
      <c r="D32" s="58">
        <v>13</v>
      </c>
      <c r="E32" s="58">
        <v>6</v>
      </c>
      <c r="F32" s="58">
        <v>6</v>
      </c>
      <c r="G32" s="58">
        <v>149</v>
      </c>
      <c r="H32" s="58">
        <v>163</v>
      </c>
      <c r="I32" s="58">
        <v>0</v>
      </c>
    </row>
    <row r="33" spans="1:9" ht="12.75" customHeight="1">
      <c r="A33" s="55">
        <v>25</v>
      </c>
      <c r="B33" s="119" t="s">
        <v>18</v>
      </c>
      <c r="C33" s="119">
        <v>72000</v>
      </c>
      <c r="D33" s="119">
        <v>19207</v>
      </c>
      <c r="E33" s="119">
        <v>19112</v>
      </c>
      <c r="F33" s="656">
        <v>19112</v>
      </c>
      <c r="G33" s="119">
        <v>201027</v>
      </c>
      <c r="H33" s="119">
        <v>358843</v>
      </c>
      <c r="I33" s="119">
        <v>278501</v>
      </c>
    </row>
    <row r="34" spans="1:9" ht="12.75" customHeight="1">
      <c r="A34" s="55">
        <v>26</v>
      </c>
      <c r="B34" s="119" t="s">
        <v>105</v>
      </c>
      <c r="C34" s="119">
        <v>38500</v>
      </c>
      <c r="D34" s="119">
        <v>16633</v>
      </c>
      <c r="E34" s="119">
        <v>25177</v>
      </c>
      <c r="F34" s="119">
        <v>25177</v>
      </c>
      <c r="G34" s="119">
        <v>103426</v>
      </c>
      <c r="H34" s="119">
        <v>242904</v>
      </c>
      <c r="I34" s="119">
        <v>242904</v>
      </c>
    </row>
    <row r="35" spans="1:9" s="360" customFormat="1" ht="12.75" customHeight="1">
      <c r="A35" s="351"/>
      <c r="B35" s="352" t="s">
        <v>228</v>
      </c>
      <c r="C35" s="352">
        <f aca="true" t="shared" si="1" ref="C35:I35">SUM(C28:C34)</f>
        <v>110600</v>
      </c>
      <c r="D35" s="352">
        <f>SUM(D28:D34)</f>
        <v>35853</v>
      </c>
      <c r="E35" s="352">
        <f t="shared" si="1"/>
        <v>44295</v>
      </c>
      <c r="F35" s="352">
        <f t="shared" si="1"/>
        <v>44295</v>
      </c>
      <c r="G35" s="352">
        <f t="shared" si="1"/>
        <v>304602</v>
      </c>
      <c r="H35" s="352">
        <f t="shared" si="1"/>
        <v>601910</v>
      </c>
      <c r="I35" s="352">
        <f t="shared" si="1"/>
        <v>521405</v>
      </c>
    </row>
    <row r="36" spans="1:9" ht="12.75" customHeight="1">
      <c r="A36" s="55">
        <v>27</v>
      </c>
      <c r="B36" s="119" t="s">
        <v>165</v>
      </c>
      <c r="C36" s="119">
        <v>275</v>
      </c>
      <c r="D36" s="119">
        <v>74</v>
      </c>
      <c r="E36" s="119">
        <v>83</v>
      </c>
      <c r="F36" s="119">
        <v>77</v>
      </c>
      <c r="G36" s="119">
        <v>505</v>
      </c>
      <c r="H36" s="119">
        <v>529</v>
      </c>
      <c r="I36" s="119">
        <v>509</v>
      </c>
    </row>
    <row r="37" spans="1:9" s="106" customFormat="1" ht="12.75" customHeight="1">
      <c r="A37" s="55">
        <v>28</v>
      </c>
      <c r="B37" s="58" t="s">
        <v>234</v>
      </c>
      <c r="C37" s="58">
        <v>0</v>
      </c>
      <c r="D37" s="58">
        <v>180</v>
      </c>
      <c r="E37" s="58">
        <v>354</v>
      </c>
      <c r="F37" s="58">
        <v>354</v>
      </c>
      <c r="G37" s="58">
        <v>719</v>
      </c>
      <c r="H37" s="58">
        <v>368</v>
      </c>
      <c r="I37" s="58">
        <v>172</v>
      </c>
    </row>
    <row r="38" spans="1:9" ht="12.75" customHeight="1">
      <c r="A38" s="55">
        <v>29</v>
      </c>
      <c r="B38" s="119" t="s">
        <v>220</v>
      </c>
      <c r="C38" s="119">
        <v>2000</v>
      </c>
      <c r="D38" s="119">
        <v>1979</v>
      </c>
      <c r="E38" s="119">
        <v>0</v>
      </c>
      <c r="F38" s="119">
        <v>0</v>
      </c>
      <c r="G38" s="119">
        <v>10</v>
      </c>
      <c r="H38" s="119">
        <v>1979</v>
      </c>
      <c r="I38" s="119">
        <v>410</v>
      </c>
    </row>
    <row r="39" spans="1:9" ht="12.75" customHeight="1">
      <c r="A39" s="55">
        <v>30</v>
      </c>
      <c r="B39" s="119" t="s">
        <v>239</v>
      </c>
      <c r="C39" s="119">
        <v>20</v>
      </c>
      <c r="D39" s="119">
        <v>0</v>
      </c>
      <c r="E39" s="119">
        <v>0</v>
      </c>
      <c r="F39" s="119">
        <v>0</v>
      </c>
      <c r="G39" s="119">
        <v>20</v>
      </c>
      <c r="H39" s="119">
        <v>53</v>
      </c>
      <c r="I39" s="119">
        <v>0</v>
      </c>
    </row>
    <row r="40" spans="1:9" s="106" customFormat="1" ht="12.75" customHeight="1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</row>
    <row r="41" spans="1:9" ht="12.75" customHeight="1">
      <c r="A41" s="55">
        <v>32</v>
      </c>
      <c r="B41" s="119" t="s">
        <v>222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</row>
    <row r="42" spans="1:9" ht="12.75" customHeight="1">
      <c r="A42" s="113">
        <v>33</v>
      </c>
      <c r="B42" s="153" t="s">
        <v>455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</row>
    <row r="43" spans="1:9" s="106" customFormat="1" ht="12.75" customHeight="1">
      <c r="A43" s="55">
        <v>34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</row>
    <row r="44" spans="1:9" ht="12.75" customHeight="1">
      <c r="A44" s="55">
        <v>35</v>
      </c>
      <c r="B44" s="119" t="s">
        <v>261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</row>
    <row r="45" spans="1:9" ht="12.75" customHeight="1">
      <c r="A45" s="55">
        <v>36</v>
      </c>
      <c r="B45" s="119" t="s">
        <v>24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</row>
    <row r="46" spans="1:9" ht="12.75" customHeight="1">
      <c r="A46" s="55">
        <v>37</v>
      </c>
      <c r="B46" s="119" t="s">
        <v>225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</row>
    <row r="47" spans="1:9" ht="12.75" customHeight="1">
      <c r="A47" s="55">
        <v>38</v>
      </c>
      <c r="B47" s="119" t="s">
        <v>456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</row>
    <row r="48" spans="1:9" ht="12.75" customHeight="1">
      <c r="A48" s="55">
        <v>39</v>
      </c>
      <c r="B48" s="119" t="s">
        <v>537</v>
      </c>
      <c r="C48" s="119">
        <v>0</v>
      </c>
      <c r="D48" s="119">
        <v>31</v>
      </c>
      <c r="E48" s="119">
        <v>69</v>
      </c>
      <c r="F48" s="119">
        <v>11</v>
      </c>
      <c r="G48" s="119">
        <v>227</v>
      </c>
      <c r="H48" s="119">
        <v>221</v>
      </c>
      <c r="I48" s="119">
        <v>0</v>
      </c>
    </row>
    <row r="49" spans="1:9" s="360" customFormat="1" ht="13.5" customHeight="1">
      <c r="A49" s="351"/>
      <c r="B49" s="352" t="s">
        <v>227</v>
      </c>
      <c r="C49" s="352">
        <f aca="true" t="shared" si="2" ref="C49:I49">SUM(C36:C48)</f>
        <v>2295</v>
      </c>
      <c r="D49" s="352">
        <f t="shared" si="2"/>
        <v>2264</v>
      </c>
      <c r="E49" s="352">
        <f t="shared" si="2"/>
        <v>506</v>
      </c>
      <c r="F49" s="352">
        <f t="shared" si="2"/>
        <v>442</v>
      </c>
      <c r="G49" s="352">
        <f t="shared" si="2"/>
        <v>1481</v>
      </c>
      <c r="H49" s="352">
        <f t="shared" si="2"/>
        <v>3150</v>
      </c>
      <c r="I49" s="352">
        <f t="shared" si="2"/>
        <v>1091</v>
      </c>
    </row>
    <row r="50" spans="1:9" s="360" customFormat="1" ht="15" customHeight="1">
      <c r="A50" s="351"/>
      <c r="B50" s="354" t="s">
        <v>125</v>
      </c>
      <c r="C50" s="352">
        <f aca="true" t="shared" si="3" ref="C50:I50">C27+C35+C49</f>
        <v>217245</v>
      </c>
      <c r="D50" s="352">
        <f t="shared" si="3"/>
        <v>95257</v>
      </c>
      <c r="E50" s="352">
        <f t="shared" si="3"/>
        <v>104045</v>
      </c>
      <c r="F50" s="352">
        <f t="shared" si="3"/>
        <v>100379</v>
      </c>
      <c r="G50" s="352">
        <f t="shared" si="3"/>
        <v>644575</v>
      </c>
      <c r="H50" s="352">
        <f t="shared" si="3"/>
        <v>1191087</v>
      </c>
      <c r="I50" s="352">
        <f t="shared" si="3"/>
        <v>1015305</v>
      </c>
    </row>
    <row r="51" spans="1:9" ht="12.75" customHeight="1">
      <c r="A51" s="122"/>
      <c r="B51" s="123"/>
      <c r="C51" s="298"/>
      <c r="D51" s="298"/>
      <c r="E51" s="298"/>
      <c r="F51" s="298"/>
      <c r="G51" s="298"/>
      <c r="H51" s="152"/>
      <c r="I51" s="152"/>
    </row>
    <row r="52" spans="1:9" ht="12.75" customHeight="1">
      <c r="A52" s="122"/>
      <c r="B52" s="123"/>
      <c r="C52" s="298"/>
      <c r="D52" s="298"/>
      <c r="E52" s="298"/>
      <c r="F52" s="298"/>
      <c r="G52" s="298"/>
      <c r="H52" s="152"/>
      <c r="I52" s="152"/>
    </row>
    <row r="53" spans="1:9" ht="12.75" customHeight="1">
      <c r="A53" s="122"/>
      <c r="B53" s="122"/>
      <c r="C53" s="152"/>
      <c r="D53" s="152"/>
      <c r="E53" s="152"/>
      <c r="F53" s="152"/>
      <c r="G53" s="152"/>
      <c r="H53" s="152"/>
      <c r="I53" s="152"/>
    </row>
    <row r="54" spans="1:9" ht="18" customHeight="1">
      <c r="A54" s="123" t="s">
        <v>4</v>
      </c>
      <c r="B54" s="123" t="s">
        <v>5</v>
      </c>
      <c r="C54" s="396" t="s">
        <v>172</v>
      </c>
      <c r="D54" s="396" t="s">
        <v>167</v>
      </c>
      <c r="E54" s="396" t="s">
        <v>168</v>
      </c>
      <c r="F54" s="396" t="s">
        <v>169</v>
      </c>
      <c r="G54" s="396" t="s">
        <v>170</v>
      </c>
      <c r="H54" s="298" t="s">
        <v>194</v>
      </c>
      <c r="I54" s="298" t="s">
        <v>200</v>
      </c>
    </row>
    <row r="55" spans="1:9" ht="19.5" customHeight="1">
      <c r="A55" s="381" t="s">
        <v>4</v>
      </c>
      <c r="B55" s="381" t="s">
        <v>5</v>
      </c>
      <c r="C55" s="303" t="s">
        <v>172</v>
      </c>
      <c r="D55" s="390" t="s">
        <v>167</v>
      </c>
      <c r="E55" s="390" t="s">
        <v>168</v>
      </c>
      <c r="F55" s="570" t="s">
        <v>169</v>
      </c>
      <c r="G55" s="303" t="s">
        <v>170</v>
      </c>
      <c r="H55" s="299" t="s">
        <v>194</v>
      </c>
      <c r="I55" s="299" t="s">
        <v>200</v>
      </c>
    </row>
    <row r="56" spans="1:9" ht="12.75">
      <c r="A56" s="357"/>
      <c r="B56" s="357"/>
      <c r="C56" s="571" t="s">
        <v>564</v>
      </c>
      <c r="D56" s="765"/>
      <c r="E56" s="766"/>
      <c r="F56" s="767"/>
      <c r="G56" s="571" t="s">
        <v>622</v>
      </c>
      <c r="H56" s="389" t="s">
        <v>193</v>
      </c>
      <c r="I56" s="389" t="s">
        <v>201</v>
      </c>
    </row>
    <row r="57" spans="1:9" ht="12.75">
      <c r="A57" s="118"/>
      <c r="B57" s="118"/>
      <c r="C57" s="119"/>
      <c r="D57" s="119"/>
      <c r="E57" s="119"/>
      <c r="F57" s="119"/>
      <c r="G57" s="119"/>
      <c r="H57" s="124" t="s">
        <v>262</v>
      </c>
      <c r="I57" s="124" t="s">
        <v>262</v>
      </c>
    </row>
    <row r="58" spans="1:9" ht="15.75" customHeight="1">
      <c r="A58" s="55">
        <v>40</v>
      </c>
      <c r="B58" s="58" t="s">
        <v>79</v>
      </c>
      <c r="C58" s="119">
        <v>10000</v>
      </c>
      <c r="D58" s="119">
        <v>1436</v>
      </c>
      <c r="E58" s="119">
        <v>573</v>
      </c>
      <c r="F58" s="119">
        <v>573</v>
      </c>
      <c r="G58" s="119">
        <v>6034</v>
      </c>
      <c r="H58" s="119">
        <v>31525</v>
      </c>
      <c r="I58" s="119">
        <v>30503</v>
      </c>
    </row>
    <row r="59" spans="1:9" ht="15.75" customHeight="1">
      <c r="A59" s="55">
        <v>41</v>
      </c>
      <c r="B59" s="58" t="s">
        <v>284</v>
      </c>
      <c r="C59" s="119">
        <v>25000</v>
      </c>
      <c r="D59" s="119">
        <v>12641</v>
      </c>
      <c r="E59" s="119">
        <v>16777</v>
      </c>
      <c r="F59" s="119">
        <v>16777</v>
      </c>
      <c r="G59" s="119">
        <v>33622</v>
      </c>
      <c r="H59" s="119">
        <v>158792</v>
      </c>
      <c r="I59" s="119">
        <v>124296</v>
      </c>
    </row>
    <row r="60" spans="1:9" ht="15.75" customHeight="1">
      <c r="A60" s="55">
        <v>42</v>
      </c>
      <c r="B60" s="58" t="s">
        <v>30</v>
      </c>
      <c r="C60" s="119">
        <v>5600</v>
      </c>
      <c r="D60" s="119">
        <v>166</v>
      </c>
      <c r="E60" s="119">
        <v>101</v>
      </c>
      <c r="F60" s="119">
        <v>101</v>
      </c>
      <c r="G60" s="119">
        <v>3787</v>
      </c>
      <c r="H60" s="119">
        <v>9531</v>
      </c>
      <c r="I60" s="119">
        <v>8731</v>
      </c>
    </row>
    <row r="61" spans="1:9" ht="15.75" customHeight="1">
      <c r="A61" s="55">
        <v>43</v>
      </c>
      <c r="B61" s="58" t="s">
        <v>237</v>
      </c>
      <c r="C61" s="119">
        <v>23500</v>
      </c>
      <c r="D61" s="119">
        <v>8012</v>
      </c>
      <c r="E61" s="119">
        <v>5880</v>
      </c>
      <c r="F61" s="119">
        <v>3176</v>
      </c>
      <c r="G61" s="119">
        <v>45569</v>
      </c>
      <c r="H61" s="119">
        <v>74996</v>
      </c>
      <c r="I61" s="119">
        <v>69397</v>
      </c>
    </row>
    <row r="62" spans="1:9" ht="15.75" customHeight="1">
      <c r="A62" s="55">
        <v>44</v>
      </c>
      <c r="B62" s="58" t="s">
        <v>29</v>
      </c>
      <c r="C62" s="119">
        <v>11300</v>
      </c>
      <c r="D62" s="119">
        <v>1470</v>
      </c>
      <c r="E62" s="119">
        <v>688</v>
      </c>
      <c r="F62" s="119">
        <v>688</v>
      </c>
      <c r="G62" s="119">
        <v>1516</v>
      </c>
      <c r="H62" s="119">
        <v>9276</v>
      </c>
      <c r="I62" s="119">
        <v>3684</v>
      </c>
    </row>
    <row r="63" spans="1:9" ht="15.75" customHeight="1">
      <c r="A63" s="55">
        <v>45</v>
      </c>
      <c r="B63" s="58" t="s">
        <v>575</v>
      </c>
      <c r="C63" s="119">
        <v>31300</v>
      </c>
      <c r="D63" s="119">
        <v>11404</v>
      </c>
      <c r="E63" s="119">
        <v>8152</v>
      </c>
      <c r="F63" s="119">
        <v>8152</v>
      </c>
      <c r="G63" s="119">
        <v>48619</v>
      </c>
      <c r="H63" s="119">
        <v>131256</v>
      </c>
      <c r="I63" s="119">
        <v>121284</v>
      </c>
    </row>
    <row r="64" spans="1:9" ht="15.75" customHeight="1">
      <c r="A64" s="55">
        <v>46</v>
      </c>
      <c r="B64" s="58" t="s">
        <v>25</v>
      </c>
      <c r="C64" s="119">
        <v>8850</v>
      </c>
      <c r="D64" s="119">
        <v>2264</v>
      </c>
      <c r="E64" s="119">
        <v>1585</v>
      </c>
      <c r="F64" s="119">
        <v>1585</v>
      </c>
      <c r="G64" s="119">
        <v>6495</v>
      </c>
      <c r="H64" s="119">
        <v>25043</v>
      </c>
      <c r="I64" s="119">
        <v>19822</v>
      </c>
    </row>
    <row r="65" spans="1:9" ht="15.75" customHeight="1">
      <c r="A65" s="55">
        <v>47</v>
      </c>
      <c r="B65" s="58" t="s">
        <v>28</v>
      </c>
      <c r="C65" s="119">
        <v>3000</v>
      </c>
      <c r="D65" s="119">
        <v>718</v>
      </c>
      <c r="E65" s="119">
        <v>668</v>
      </c>
      <c r="F65" s="119">
        <v>417</v>
      </c>
      <c r="G65" s="119">
        <v>4727</v>
      </c>
      <c r="H65" s="119">
        <v>7382</v>
      </c>
      <c r="I65" s="119">
        <v>5324</v>
      </c>
    </row>
    <row r="66" spans="1:9" s="360" customFormat="1" ht="15.75" customHeight="1">
      <c r="A66" s="55"/>
      <c r="B66" s="354" t="s">
        <v>125</v>
      </c>
      <c r="C66" s="352">
        <f aca="true" t="shared" si="4" ref="C66:I66">SUM(C58:C65)</f>
        <v>118550</v>
      </c>
      <c r="D66" s="352">
        <f t="shared" si="4"/>
        <v>38111</v>
      </c>
      <c r="E66" s="352">
        <f t="shared" si="4"/>
        <v>34424</v>
      </c>
      <c r="F66" s="352">
        <f t="shared" si="4"/>
        <v>31469</v>
      </c>
      <c r="G66" s="352">
        <f t="shared" si="4"/>
        <v>150369</v>
      </c>
      <c r="H66" s="352">
        <f t="shared" si="4"/>
        <v>447801</v>
      </c>
      <c r="I66" s="352">
        <f t="shared" si="4"/>
        <v>383041</v>
      </c>
    </row>
    <row r="67" spans="1:9" ht="15.75" customHeight="1">
      <c r="A67" s="55"/>
      <c r="B67" s="120" t="s">
        <v>36</v>
      </c>
      <c r="C67" s="119"/>
      <c r="D67" s="119"/>
      <c r="E67" s="119"/>
      <c r="F67" s="119"/>
      <c r="G67" s="119"/>
      <c r="H67" s="563"/>
      <c r="I67" s="119"/>
    </row>
    <row r="68" spans="1:9" ht="15.75" customHeight="1">
      <c r="A68" s="55">
        <v>48</v>
      </c>
      <c r="B68" s="119" t="s">
        <v>34</v>
      </c>
      <c r="C68" s="119">
        <v>450000</v>
      </c>
      <c r="D68" s="119">
        <v>77699</v>
      </c>
      <c r="E68" s="119">
        <v>969432</v>
      </c>
      <c r="F68" s="119">
        <v>156486</v>
      </c>
      <c r="G68" s="119">
        <v>536646</v>
      </c>
      <c r="H68" s="119">
        <v>3090252</v>
      </c>
      <c r="I68" s="119">
        <v>1188003</v>
      </c>
    </row>
    <row r="69" spans="1:9" ht="15.75" customHeight="1">
      <c r="A69" s="55">
        <v>49</v>
      </c>
      <c r="B69" s="119" t="s">
        <v>132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</row>
    <row r="70" spans="1:9" s="360" customFormat="1" ht="15.75" customHeight="1">
      <c r="A70" s="351"/>
      <c r="B70" s="354" t="s">
        <v>125</v>
      </c>
      <c r="C70" s="352">
        <f aca="true" t="shared" si="5" ref="C70:I70">SUM(C68:C69)</f>
        <v>450000</v>
      </c>
      <c r="D70" s="352">
        <f t="shared" si="5"/>
        <v>77699</v>
      </c>
      <c r="E70" s="352">
        <f t="shared" si="5"/>
        <v>969432</v>
      </c>
      <c r="F70" s="352">
        <f t="shared" si="5"/>
        <v>156486</v>
      </c>
      <c r="G70" s="352">
        <f t="shared" si="5"/>
        <v>536646</v>
      </c>
      <c r="H70" s="352">
        <f t="shared" si="5"/>
        <v>3090252</v>
      </c>
      <c r="I70" s="352">
        <f t="shared" si="5"/>
        <v>1188003</v>
      </c>
    </row>
    <row r="71" spans="1:9" s="360" customFormat="1" ht="15.75" customHeight="1">
      <c r="A71" s="351"/>
      <c r="B71" s="354" t="s">
        <v>35</v>
      </c>
      <c r="C71" s="352">
        <f aca="true" t="shared" si="6" ref="C71:I71">C50+C66+C70</f>
        <v>785795</v>
      </c>
      <c r="D71" s="352">
        <f t="shared" si="6"/>
        <v>211067</v>
      </c>
      <c r="E71" s="352">
        <f t="shared" si="6"/>
        <v>1107901</v>
      </c>
      <c r="F71" s="352">
        <f t="shared" si="6"/>
        <v>288334</v>
      </c>
      <c r="G71" s="352">
        <f t="shared" si="6"/>
        <v>1331590</v>
      </c>
      <c r="H71" s="352">
        <f t="shared" si="6"/>
        <v>4729140</v>
      </c>
      <c r="I71" s="352">
        <f t="shared" si="6"/>
        <v>2586349</v>
      </c>
    </row>
    <row r="72" ht="12.75">
      <c r="A72" s="122"/>
    </row>
    <row r="75" spans="4:5" ht="12.75">
      <c r="D75" s="130">
        <v>12</v>
      </c>
      <c r="E75" s="130" t="s">
        <v>558</v>
      </c>
    </row>
  </sheetData>
  <mergeCells count="2">
    <mergeCell ref="D6:F6"/>
    <mergeCell ref="D56:F56"/>
  </mergeCells>
  <printOptions gridLines="1" horizontalCentered="1"/>
  <pageMargins left="0.75" right="0.75" top="0.42" bottom="0.6" header="0.3" footer="0.41"/>
  <pageSetup blackAndWhite="1" horizontalDpi="300" verticalDpi="300" orientation="landscape" paperSize="9" scale="77" r:id="rId2"/>
  <rowBreaks count="1" manualBreakCount="1">
    <brk id="50" max="8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O79"/>
  <sheetViews>
    <sheetView workbookViewId="0" topLeftCell="J49">
      <selection activeCell="A69" sqref="A69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9.28125" style="6" bestFit="1" customWidth="1"/>
    <col min="4" max="4" width="13.28125" style="6" bestFit="1" customWidth="1"/>
    <col min="5" max="5" width="9.421875" style="6" customWidth="1"/>
    <col min="6" max="6" width="9.7109375" style="6" customWidth="1"/>
    <col min="7" max="7" width="9.28125" style="6" bestFit="1" customWidth="1"/>
    <col min="8" max="8" width="9.28125" style="22" bestFit="1" customWidth="1"/>
    <col min="9" max="9" width="10.421875" style="6" customWidth="1"/>
    <col min="10" max="10" width="14.140625" style="6" bestFit="1" customWidth="1"/>
    <col min="11" max="11" width="9.28125" style="6" bestFit="1" customWidth="1"/>
    <col min="12" max="12" width="12.7109375" style="6" bestFit="1" customWidth="1"/>
    <col min="13" max="13" width="9.28125" style="6" bestFit="1" customWidth="1"/>
    <col min="14" max="14" width="12.7109375" style="6" bestFit="1" customWidth="1"/>
  </cols>
  <sheetData>
    <row r="1" ht="16.5" customHeight="1">
      <c r="H1" s="102"/>
    </row>
    <row r="2" spans="1:8" ht="16.5" customHeight="1">
      <c r="A2" s="2"/>
      <c r="B2" s="2"/>
      <c r="H2" s="102"/>
    </row>
    <row r="3" spans="8:10" ht="16.5" customHeight="1">
      <c r="H3" s="102"/>
      <c r="I3" s="4"/>
      <c r="J3" s="4"/>
    </row>
    <row r="4" spans="1:14" ht="12.75">
      <c r="A4" s="77"/>
      <c r="B4" s="77"/>
      <c r="C4" s="730" t="s">
        <v>616</v>
      </c>
      <c r="D4" s="730"/>
      <c r="E4" s="730"/>
      <c r="F4" s="730"/>
      <c r="G4" s="730"/>
      <c r="H4" s="730"/>
      <c r="I4" s="64" t="s">
        <v>85</v>
      </c>
      <c r="J4" s="81"/>
      <c r="K4" s="731"/>
      <c r="L4" s="731"/>
      <c r="M4" s="81"/>
      <c r="N4" s="81"/>
    </row>
    <row r="5" spans="1:14" ht="12.75">
      <c r="A5" s="45"/>
      <c r="B5" s="45"/>
      <c r="C5" s="86" t="s">
        <v>80</v>
      </c>
      <c r="D5" s="54" t="s">
        <v>199</v>
      </c>
      <c r="E5" s="137" t="s">
        <v>87</v>
      </c>
      <c r="F5" s="138"/>
      <c r="G5" s="86" t="s">
        <v>80</v>
      </c>
      <c r="H5" s="276" t="s">
        <v>80</v>
      </c>
      <c r="I5" s="150" t="s">
        <v>88</v>
      </c>
      <c r="J5" s="144"/>
      <c r="K5" s="137" t="s">
        <v>141</v>
      </c>
      <c r="L5" s="138"/>
      <c r="M5" s="732" t="s">
        <v>145</v>
      </c>
      <c r="N5" s="733"/>
    </row>
    <row r="6" spans="1:14" ht="12.75">
      <c r="A6" s="45" t="s">
        <v>4</v>
      </c>
      <c r="B6" s="45" t="s">
        <v>5</v>
      </c>
      <c r="C6" s="87" t="s">
        <v>89</v>
      </c>
      <c r="D6" s="85" t="s">
        <v>57</v>
      </c>
      <c r="E6" s="85" t="s">
        <v>57</v>
      </c>
      <c r="F6" s="85" t="s">
        <v>90</v>
      </c>
      <c r="G6" s="87" t="s">
        <v>82</v>
      </c>
      <c r="H6" s="289" t="s">
        <v>91</v>
      </c>
      <c r="I6" s="146" t="s">
        <v>92</v>
      </c>
      <c r="J6" s="145"/>
      <c r="K6" s="64" t="s">
        <v>142</v>
      </c>
      <c r="L6" s="151"/>
      <c r="M6" s="723" t="s">
        <v>146</v>
      </c>
      <c r="N6" s="724"/>
    </row>
    <row r="7" spans="1:14" ht="12.75">
      <c r="A7" s="48"/>
      <c r="B7" s="48"/>
      <c r="C7" s="100"/>
      <c r="D7" s="54"/>
      <c r="E7" s="54"/>
      <c r="F7" s="54"/>
      <c r="G7" s="100" t="s">
        <v>83</v>
      </c>
      <c r="H7" s="277" t="s">
        <v>93</v>
      </c>
      <c r="I7" s="85" t="s">
        <v>57</v>
      </c>
      <c r="J7" s="85" t="s">
        <v>90</v>
      </c>
      <c r="K7" s="85" t="s">
        <v>57</v>
      </c>
      <c r="L7" s="85" t="s">
        <v>90</v>
      </c>
      <c r="M7" s="85" t="s">
        <v>77</v>
      </c>
      <c r="N7" s="85" t="s">
        <v>64</v>
      </c>
    </row>
    <row r="8" spans="1:14" s="106" customFormat="1" ht="12.75">
      <c r="A8" s="55">
        <v>1</v>
      </c>
      <c r="B8" s="58" t="s">
        <v>7</v>
      </c>
      <c r="C8" s="58">
        <v>170</v>
      </c>
      <c r="D8" s="58">
        <v>148</v>
      </c>
      <c r="E8" s="58">
        <v>143</v>
      </c>
      <c r="F8" s="58">
        <v>407</v>
      </c>
      <c r="G8" s="58">
        <v>22</v>
      </c>
      <c r="H8" s="194">
        <f aca="true" t="shared" si="0" ref="H8:H48">C8-D8-G8</f>
        <v>0</v>
      </c>
      <c r="I8" s="58">
        <v>6428</v>
      </c>
      <c r="J8" s="58">
        <v>16785</v>
      </c>
      <c r="K8" s="58">
        <v>876</v>
      </c>
      <c r="L8" s="58">
        <v>1078</v>
      </c>
      <c r="M8" s="58">
        <v>664</v>
      </c>
      <c r="N8" s="58">
        <v>799</v>
      </c>
    </row>
    <row r="9" spans="1:14" s="106" customFormat="1" ht="12.75">
      <c r="A9" s="55">
        <v>2</v>
      </c>
      <c r="B9" s="58" t="s">
        <v>8</v>
      </c>
      <c r="C9" s="58">
        <v>12</v>
      </c>
      <c r="D9" s="58">
        <v>12</v>
      </c>
      <c r="E9" s="58">
        <v>12</v>
      </c>
      <c r="F9" s="58">
        <v>38</v>
      </c>
      <c r="G9" s="58">
        <v>0</v>
      </c>
      <c r="H9" s="194">
        <f t="shared" si="0"/>
        <v>0</v>
      </c>
      <c r="I9" s="58">
        <v>175</v>
      </c>
      <c r="J9" s="58">
        <v>275</v>
      </c>
      <c r="K9" s="58">
        <v>28</v>
      </c>
      <c r="L9" s="58">
        <v>44</v>
      </c>
      <c r="M9" s="58">
        <v>47</v>
      </c>
      <c r="N9" s="58">
        <v>106</v>
      </c>
    </row>
    <row r="10" spans="1:14" s="106" customFormat="1" ht="12.75">
      <c r="A10" s="55">
        <v>3</v>
      </c>
      <c r="B10" s="58" t="s">
        <v>9</v>
      </c>
      <c r="C10" s="58">
        <v>148</v>
      </c>
      <c r="D10" s="58">
        <v>148</v>
      </c>
      <c r="E10" s="58">
        <v>148</v>
      </c>
      <c r="F10" s="58">
        <v>142</v>
      </c>
      <c r="G10" s="58">
        <v>0</v>
      </c>
      <c r="H10" s="194">
        <f t="shared" si="0"/>
        <v>0</v>
      </c>
      <c r="I10" s="58">
        <v>4691</v>
      </c>
      <c r="J10" s="58">
        <v>14698</v>
      </c>
      <c r="K10" s="58">
        <v>1303</v>
      </c>
      <c r="L10" s="58">
        <v>1917</v>
      </c>
      <c r="M10" s="58">
        <v>1978</v>
      </c>
      <c r="N10" s="58">
        <v>5752</v>
      </c>
    </row>
    <row r="11" spans="1:14" ht="12.75">
      <c r="A11" s="51">
        <v>4</v>
      </c>
      <c r="B11" s="52" t="s">
        <v>10</v>
      </c>
      <c r="C11" s="52">
        <v>305</v>
      </c>
      <c r="D11" s="52">
        <v>299</v>
      </c>
      <c r="E11" s="52">
        <v>299</v>
      </c>
      <c r="F11" s="52">
        <v>1271</v>
      </c>
      <c r="G11" s="52">
        <v>0</v>
      </c>
      <c r="H11" s="194">
        <f t="shared" si="0"/>
        <v>6</v>
      </c>
      <c r="I11" s="52">
        <v>9155</v>
      </c>
      <c r="J11" s="52">
        <v>27155</v>
      </c>
      <c r="K11" s="52">
        <v>819</v>
      </c>
      <c r="L11" s="52">
        <v>1931</v>
      </c>
      <c r="M11" s="52">
        <v>1683</v>
      </c>
      <c r="N11" s="52">
        <v>4721</v>
      </c>
    </row>
    <row r="12" spans="1:14" ht="12.75">
      <c r="A12" s="51">
        <v>5</v>
      </c>
      <c r="B12" s="52" t="s">
        <v>11</v>
      </c>
      <c r="C12" s="52">
        <v>195</v>
      </c>
      <c r="D12" s="52">
        <v>175</v>
      </c>
      <c r="E12" s="52">
        <v>175</v>
      </c>
      <c r="F12" s="52">
        <v>641</v>
      </c>
      <c r="G12" s="52">
        <v>12</v>
      </c>
      <c r="H12" s="194">
        <f t="shared" si="0"/>
        <v>8</v>
      </c>
      <c r="I12" s="52">
        <v>3216</v>
      </c>
      <c r="J12" s="52">
        <v>8967</v>
      </c>
      <c r="K12" s="52">
        <v>372</v>
      </c>
      <c r="L12" s="52">
        <v>2718</v>
      </c>
      <c r="M12" s="52">
        <v>674</v>
      </c>
      <c r="N12" s="52">
        <v>2034</v>
      </c>
    </row>
    <row r="13" spans="1:14" ht="12.75">
      <c r="A13" s="51">
        <v>6</v>
      </c>
      <c r="B13" s="52" t="s">
        <v>12</v>
      </c>
      <c r="C13" s="52">
        <v>286</v>
      </c>
      <c r="D13" s="52">
        <v>286</v>
      </c>
      <c r="E13" s="52">
        <v>286</v>
      </c>
      <c r="F13" s="52">
        <v>558</v>
      </c>
      <c r="G13" s="52">
        <v>0</v>
      </c>
      <c r="H13" s="194">
        <f t="shared" si="0"/>
        <v>0</v>
      </c>
      <c r="I13" s="52">
        <v>1568</v>
      </c>
      <c r="J13" s="52">
        <v>5533</v>
      </c>
      <c r="K13" s="52">
        <v>51</v>
      </c>
      <c r="L13" s="52">
        <v>123</v>
      </c>
      <c r="M13" s="52">
        <v>789</v>
      </c>
      <c r="N13" s="52">
        <v>2868</v>
      </c>
    </row>
    <row r="14" spans="1:14" s="106" customFormat="1" ht="12.75">
      <c r="A14" s="55">
        <v>7</v>
      </c>
      <c r="B14" s="58" t="s">
        <v>13</v>
      </c>
      <c r="C14" s="58">
        <v>869</v>
      </c>
      <c r="D14" s="58">
        <v>863</v>
      </c>
      <c r="E14" s="58">
        <v>829</v>
      </c>
      <c r="F14" s="58">
        <v>2947</v>
      </c>
      <c r="G14" s="58">
        <v>4</v>
      </c>
      <c r="H14" s="194">
        <f t="shared" si="0"/>
        <v>2</v>
      </c>
      <c r="I14" s="58">
        <v>9207</v>
      </c>
      <c r="J14" s="58">
        <v>39235</v>
      </c>
      <c r="K14" s="58">
        <v>1553</v>
      </c>
      <c r="L14" s="58">
        <v>4283</v>
      </c>
      <c r="M14" s="58">
        <v>1697</v>
      </c>
      <c r="N14" s="58">
        <v>4521</v>
      </c>
    </row>
    <row r="15" spans="1:14" s="106" customFormat="1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194">
        <f t="shared" si="0"/>
        <v>0</v>
      </c>
      <c r="I15" s="58">
        <v>358</v>
      </c>
      <c r="J15" s="58">
        <v>1292</v>
      </c>
      <c r="K15" s="58">
        <v>0</v>
      </c>
      <c r="L15" s="58">
        <v>0</v>
      </c>
      <c r="M15" s="58">
        <v>0</v>
      </c>
      <c r="N15" s="58">
        <v>0</v>
      </c>
    </row>
    <row r="16" spans="1:14" ht="12.75">
      <c r="A16" s="51">
        <v>9</v>
      </c>
      <c r="B16" s="52" t="s">
        <v>14</v>
      </c>
      <c r="C16" s="52">
        <v>88</v>
      </c>
      <c r="D16" s="52">
        <v>85</v>
      </c>
      <c r="E16" s="52">
        <v>83</v>
      </c>
      <c r="F16" s="52">
        <v>387</v>
      </c>
      <c r="G16" s="52">
        <v>0</v>
      </c>
      <c r="H16" s="194">
        <f t="shared" si="0"/>
        <v>3</v>
      </c>
      <c r="I16" s="52">
        <v>1727</v>
      </c>
      <c r="J16" s="52">
        <v>6218</v>
      </c>
      <c r="K16" s="52">
        <v>111</v>
      </c>
      <c r="L16" s="52">
        <v>227</v>
      </c>
      <c r="M16" s="52">
        <v>364</v>
      </c>
      <c r="N16" s="52">
        <v>1454</v>
      </c>
    </row>
    <row r="17" spans="1:14" ht="12.75">
      <c r="A17" s="51">
        <v>10</v>
      </c>
      <c r="B17" s="52" t="s">
        <v>15</v>
      </c>
      <c r="C17" s="52">
        <v>121</v>
      </c>
      <c r="D17" s="52">
        <v>115</v>
      </c>
      <c r="E17" s="52">
        <v>115</v>
      </c>
      <c r="F17" s="52">
        <v>112</v>
      </c>
      <c r="G17" s="52">
        <v>6</v>
      </c>
      <c r="H17" s="194">
        <f t="shared" si="0"/>
        <v>0</v>
      </c>
      <c r="I17" s="52">
        <v>79</v>
      </c>
      <c r="J17" s="52">
        <v>93</v>
      </c>
      <c r="K17" s="52">
        <v>52</v>
      </c>
      <c r="L17" s="52">
        <v>50</v>
      </c>
      <c r="M17" s="52">
        <v>40</v>
      </c>
      <c r="N17" s="52">
        <v>30</v>
      </c>
    </row>
    <row r="18" spans="1:14" ht="12.75">
      <c r="A18" s="51">
        <v>11</v>
      </c>
      <c r="B18" s="52" t="s">
        <v>16</v>
      </c>
      <c r="C18" s="52">
        <v>33</v>
      </c>
      <c r="D18" s="52">
        <v>32</v>
      </c>
      <c r="E18" s="52">
        <v>32</v>
      </c>
      <c r="F18" s="52">
        <v>309</v>
      </c>
      <c r="G18" s="52">
        <v>1</v>
      </c>
      <c r="H18" s="194">
        <f t="shared" si="0"/>
        <v>0</v>
      </c>
      <c r="I18" s="52">
        <v>363</v>
      </c>
      <c r="J18" s="52">
        <v>933</v>
      </c>
      <c r="K18" s="52">
        <v>129</v>
      </c>
      <c r="L18" s="52">
        <v>370</v>
      </c>
      <c r="M18" s="52">
        <v>36</v>
      </c>
      <c r="N18" s="52">
        <v>96</v>
      </c>
    </row>
    <row r="19" spans="1:15" ht="12.75">
      <c r="A19" s="51">
        <v>12</v>
      </c>
      <c r="B19" s="52" t="s">
        <v>17</v>
      </c>
      <c r="C19" s="52">
        <v>195</v>
      </c>
      <c r="D19" s="52">
        <v>195</v>
      </c>
      <c r="E19" s="52">
        <v>195</v>
      </c>
      <c r="F19" s="52">
        <v>194</v>
      </c>
      <c r="G19" s="52">
        <v>0</v>
      </c>
      <c r="H19" s="194">
        <f t="shared" si="0"/>
        <v>0</v>
      </c>
      <c r="I19" s="52">
        <v>5797</v>
      </c>
      <c r="J19" s="52">
        <v>9712</v>
      </c>
      <c r="K19" s="52">
        <v>285</v>
      </c>
      <c r="L19" s="52">
        <v>534</v>
      </c>
      <c r="M19" s="52">
        <v>140</v>
      </c>
      <c r="N19" s="52">
        <v>293</v>
      </c>
      <c r="O19" s="103"/>
    </row>
    <row r="20" spans="1:14" ht="12.75">
      <c r="A20" s="51">
        <v>13</v>
      </c>
      <c r="B20" s="52" t="s">
        <v>166</v>
      </c>
      <c r="C20" s="52">
        <v>46</v>
      </c>
      <c r="D20" s="52">
        <v>46</v>
      </c>
      <c r="E20" s="52">
        <v>46</v>
      </c>
      <c r="F20" s="52">
        <v>237</v>
      </c>
      <c r="G20" s="52">
        <v>0</v>
      </c>
      <c r="H20" s="194">
        <f t="shared" si="0"/>
        <v>0</v>
      </c>
      <c r="I20" s="52">
        <v>994</v>
      </c>
      <c r="J20" s="52">
        <v>2791</v>
      </c>
      <c r="K20" s="52">
        <v>50</v>
      </c>
      <c r="L20" s="52">
        <v>111</v>
      </c>
      <c r="M20" s="52">
        <v>182</v>
      </c>
      <c r="N20" s="52">
        <v>515</v>
      </c>
    </row>
    <row r="21" spans="1:14" ht="12.75">
      <c r="A21" s="51">
        <v>14</v>
      </c>
      <c r="B21" s="52" t="s">
        <v>78</v>
      </c>
      <c r="C21" s="52">
        <v>417</v>
      </c>
      <c r="D21" s="52">
        <v>417</v>
      </c>
      <c r="E21" s="52">
        <v>321</v>
      </c>
      <c r="F21" s="52">
        <v>1960</v>
      </c>
      <c r="G21" s="52">
        <v>0</v>
      </c>
      <c r="H21" s="194">
        <f t="shared" si="0"/>
        <v>0</v>
      </c>
      <c r="I21" s="52">
        <v>11326</v>
      </c>
      <c r="J21" s="52">
        <v>32123</v>
      </c>
      <c r="K21" s="52">
        <v>0</v>
      </c>
      <c r="L21" s="52">
        <v>0</v>
      </c>
      <c r="M21" s="52">
        <v>0</v>
      </c>
      <c r="N21" s="52">
        <v>0</v>
      </c>
    </row>
    <row r="22" spans="1:14" ht="12.75">
      <c r="A22" s="51">
        <v>15</v>
      </c>
      <c r="B22" s="52" t="s">
        <v>106</v>
      </c>
      <c r="C22" s="52">
        <v>77</v>
      </c>
      <c r="D22" s="52">
        <v>77</v>
      </c>
      <c r="E22" s="52">
        <v>77</v>
      </c>
      <c r="F22" s="52">
        <v>411</v>
      </c>
      <c r="G22" s="52">
        <v>0</v>
      </c>
      <c r="H22" s="194">
        <f t="shared" si="0"/>
        <v>0</v>
      </c>
      <c r="I22" s="52">
        <v>1433</v>
      </c>
      <c r="J22" s="52">
        <v>5009</v>
      </c>
      <c r="K22" s="52">
        <v>105</v>
      </c>
      <c r="L22" s="52">
        <v>271</v>
      </c>
      <c r="M22" s="52">
        <v>232</v>
      </c>
      <c r="N22" s="52">
        <v>869</v>
      </c>
    </row>
    <row r="23" spans="1:14" s="106" customFormat="1" ht="12.75">
      <c r="A23" s="55">
        <v>16</v>
      </c>
      <c r="B23" s="58" t="s">
        <v>20</v>
      </c>
      <c r="C23" s="58">
        <v>210</v>
      </c>
      <c r="D23" s="58">
        <v>202</v>
      </c>
      <c r="E23" s="58">
        <v>202</v>
      </c>
      <c r="F23" s="58">
        <v>336</v>
      </c>
      <c r="G23" s="58">
        <v>4</v>
      </c>
      <c r="H23" s="194">
        <f t="shared" si="0"/>
        <v>4</v>
      </c>
      <c r="I23" s="58">
        <v>2191</v>
      </c>
      <c r="J23" s="58">
        <v>6203</v>
      </c>
      <c r="K23" s="58">
        <v>83</v>
      </c>
      <c r="L23" s="58">
        <v>135</v>
      </c>
      <c r="M23" s="58">
        <v>81</v>
      </c>
      <c r="N23" s="58">
        <v>161</v>
      </c>
    </row>
    <row r="24" spans="1:14" ht="12.75">
      <c r="A24" s="51">
        <v>17</v>
      </c>
      <c r="B24" s="52" t="s">
        <v>21</v>
      </c>
      <c r="C24" s="52">
        <v>332</v>
      </c>
      <c r="D24" s="52">
        <v>308</v>
      </c>
      <c r="E24" s="52">
        <v>308</v>
      </c>
      <c r="F24" s="52">
        <v>1101</v>
      </c>
      <c r="G24" s="52">
        <v>24</v>
      </c>
      <c r="H24" s="194">
        <f t="shared" si="0"/>
        <v>0</v>
      </c>
      <c r="I24" s="52">
        <v>5774</v>
      </c>
      <c r="J24" s="52">
        <v>18540</v>
      </c>
      <c r="K24" s="52">
        <v>499</v>
      </c>
      <c r="L24" s="52">
        <v>1355</v>
      </c>
      <c r="M24" s="52">
        <v>1502</v>
      </c>
      <c r="N24" s="52">
        <v>4424</v>
      </c>
    </row>
    <row r="25" spans="1:14" ht="12.75">
      <c r="A25" s="51">
        <v>18</v>
      </c>
      <c r="B25" s="52" t="s">
        <v>19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194">
        <f t="shared" si="0"/>
        <v>0</v>
      </c>
      <c r="I25" s="52">
        <v>81</v>
      </c>
      <c r="J25" s="52">
        <v>318</v>
      </c>
      <c r="K25" s="52">
        <v>18</v>
      </c>
      <c r="L25" s="52">
        <v>42</v>
      </c>
      <c r="M25" s="52">
        <v>17</v>
      </c>
      <c r="N25" s="52">
        <v>67</v>
      </c>
    </row>
    <row r="26" spans="1:14" ht="12.75">
      <c r="A26" s="51">
        <v>19</v>
      </c>
      <c r="B26" s="52" t="s">
        <v>126</v>
      </c>
      <c r="C26" s="52">
        <v>16</v>
      </c>
      <c r="D26" s="52">
        <v>16</v>
      </c>
      <c r="E26" s="52">
        <v>16</v>
      </c>
      <c r="F26" s="52">
        <v>58</v>
      </c>
      <c r="G26" s="52">
        <v>0</v>
      </c>
      <c r="H26" s="194">
        <f t="shared" si="0"/>
        <v>0</v>
      </c>
      <c r="I26" s="52">
        <v>368</v>
      </c>
      <c r="J26" s="52">
        <v>1426</v>
      </c>
      <c r="K26" s="52">
        <v>89</v>
      </c>
      <c r="L26" s="52">
        <v>181</v>
      </c>
      <c r="M26" s="52">
        <v>103</v>
      </c>
      <c r="N26" s="52">
        <v>215</v>
      </c>
    </row>
    <row r="27" spans="1:14" s="169" customFormat="1" ht="14.25">
      <c r="A27" s="167"/>
      <c r="B27" s="131" t="s">
        <v>226</v>
      </c>
      <c r="C27" s="131">
        <f aca="true" t="shared" si="1" ref="C27:N27">SUM(C8:C26)</f>
        <v>3520</v>
      </c>
      <c r="D27" s="131">
        <f t="shared" si="1"/>
        <v>3424</v>
      </c>
      <c r="E27" s="131">
        <f t="shared" si="1"/>
        <v>3287</v>
      </c>
      <c r="F27" s="131">
        <f t="shared" si="1"/>
        <v>11109</v>
      </c>
      <c r="G27" s="131">
        <f t="shared" si="1"/>
        <v>73</v>
      </c>
      <c r="H27" s="201">
        <f>C27-D27-G27</f>
        <v>23</v>
      </c>
      <c r="I27" s="131">
        <f t="shared" si="1"/>
        <v>64931</v>
      </c>
      <c r="J27" s="131">
        <f t="shared" si="1"/>
        <v>197306</v>
      </c>
      <c r="K27" s="131">
        <f t="shared" si="1"/>
        <v>6423</v>
      </c>
      <c r="L27" s="131">
        <f t="shared" si="1"/>
        <v>15370</v>
      </c>
      <c r="M27" s="131">
        <f t="shared" si="1"/>
        <v>10229</v>
      </c>
      <c r="N27" s="131">
        <f t="shared" si="1"/>
        <v>28925</v>
      </c>
    </row>
    <row r="28" spans="1:14" ht="12.75">
      <c r="A28" s="55">
        <v>20</v>
      </c>
      <c r="B28" s="52" t="s">
        <v>23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194">
        <f t="shared" si="0"/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ht="12.75">
      <c r="A29" s="55">
        <v>21</v>
      </c>
      <c r="B29" s="52" t="s">
        <v>274</v>
      </c>
      <c r="C29" s="52">
        <v>232</v>
      </c>
      <c r="D29" s="52">
        <v>212</v>
      </c>
      <c r="E29" s="52">
        <v>212</v>
      </c>
      <c r="F29" s="52">
        <v>1063</v>
      </c>
      <c r="G29" s="52">
        <v>20</v>
      </c>
      <c r="H29" s="194">
        <f t="shared" si="0"/>
        <v>0</v>
      </c>
      <c r="I29" s="52">
        <v>850</v>
      </c>
      <c r="J29" s="52">
        <v>0</v>
      </c>
      <c r="K29" s="52">
        <v>0</v>
      </c>
      <c r="L29" s="52">
        <v>0</v>
      </c>
      <c r="M29" s="52">
        <v>20</v>
      </c>
      <c r="N29" s="52">
        <v>55</v>
      </c>
    </row>
    <row r="30" spans="1:14" ht="12.75">
      <c r="A30" s="55">
        <v>22</v>
      </c>
      <c r="B30" s="52" t="s">
        <v>171</v>
      </c>
      <c r="C30" s="52">
        <v>56</v>
      </c>
      <c r="D30" s="52">
        <v>56</v>
      </c>
      <c r="E30" s="52">
        <v>53</v>
      </c>
      <c r="F30" s="52">
        <v>56</v>
      </c>
      <c r="G30" s="52">
        <v>0</v>
      </c>
      <c r="H30" s="194">
        <f t="shared" si="0"/>
        <v>0</v>
      </c>
      <c r="I30" s="52">
        <v>576</v>
      </c>
      <c r="J30" s="52">
        <v>2468</v>
      </c>
      <c r="K30" s="52">
        <v>10</v>
      </c>
      <c r="L30" s="52">
        <v>21</v>
      </c>
      <c r="M30" s="52">
        <v>6</v>
      </c>
      <c r="N30" s="52">
        <v>36</v>
      </c>
    </row>
    <row r="31" spans="1:14" ht="12.75">
      <c r="A31" s="55">
        <v>23</v>
      </c>
      <c r="B31" s="52" t="s">
        <v>22</v>
      </c>
      <c r="C31" s="52">
        <v>28</v>
      </c>
      <c r="D31" s="52">
        <v>28</v>
      </c>
      <c r="E31" s="52">
        <v>27</v>
      </c>
      <c r="F31" s="52">
        <v>168</v>
      </c>
      <c r="G31" s="52">
        <v>0</v>
      </c>
      <c r="H31" s="194">
        <f t="shared" si="0"/>
        <v>0</v>
      </c>
      <c r="I31" s="52">
        <v>146</v>
      </c>
      <c r="J31" s="52">
        <v>776</v>
      </c>
      <c r="K31" s="52">
        <v>12</v>
      </c>
      <c r="L31" s="52">
        <v>42</v>
      </c>
      <c r="M31" s="52">
        <v>31</v>
      </c>
      <c r="N31" s="52">
        <v>168</v>
      </c>
    </row>
    <row r="32" spans="1:14" s="106" customFormat="1" ht="12.75">
      <c r="A32" s="55">
        <v>24</v>
      </c>
      <c r="B32" s="58" t="s">
        <v>143</v>
      </c>
      <c r="C32" s="58">
        <v>46</v>
      </c>
      <c r="D32" s="58">
        <v>46</v>
      </c>
      <c r="E32" s="58">
        <v>46</v>
      </c>
      <c r="F32" s="58">
        <v>217</v>
      </c>
      <c r="G32" s="58">
        <v>0</v>
      </c>
      <c r="H32" s="194">
        <f t="shared" si="0"/>
        <v>0</v>
      </c>
      <c r="I32" s="58">
        <v>417</v>
      </c>
      <c r="J32" s="58">
        <v>1618</v>
      </c>
      <c r="K32" s="58">
        <v>12</v>
      </c>
      <c r="L32" s="58">
        <v>136</v>
      </c>
      <c r="M32" s="58">
        <v>130</v>
      </c>
      <c r="N32" s="58">
        <v>749</v>
      </c>
    </row>
    <row r="33" spans="1:14" ht="12.75">
      <c r="A33" s="55">
        <v>25</v>
      </c>
      <c r="B33" s="52" t="s">
        <v>18</v>
      </c>
      <c r="C33" s="52">
        <v>4547</v>
      </c>
      <c r="D33" s="52">
        <v>4275</v>
      </c>
      <c r="E33" s="52">
        <v>4275</v>
      </c>
      <c r="F33" s="52">
        <v>31905</v>
      </c>
      <c r="G33" s="52">
        <v>73</v>
      </c>
      <c r="H33" s="194">
        <f t="shared" si="0"/>
        <v>199</v>
      </c>
      <c r="I33" s="52">
        <v>56450</v>
      </c>
      <c r="J33" s="52">
        <v>163970</v>
      </c>
      <c r="K33" s="52">
        <v>14410</v>
      </c>
      <c r="L33" s="52">
        <v>6403</v>
      </c>
      <c r="M33" s="52">
        <v>6975</v>
      </c>
      <c r="N33" s="52">
        <v>24682</v>
      </c>
    </row>
    <row r="34" spans="1:14" ht="12.75">
      <c r="A34" s="55">
        <v>26</v>
      </c>
      <c r="B34" s="52" t="s">
        <v>105</v>
      </c>
      <c r="C34" s="52">
        <v>1390</v>
      </c>
      <c r="D34" s="52">
        <v>1348</v>
      </c>
      <c r="E34" s="52">
        <v>1050</v>
      </c>
      <c r="F34" s="52">
        <v>4962</v>
      </c>
      <c r="G34" s="52">
        <v>22</v>
      </c>
      <c r="H34" s="194">
        <f t="shared" si="0"/>
        <v>20</v>
      </c>
      <c r="I34" s="52">
        <v>27351</v>
      </c>
      <c r="J34" s="52">
        <v>82642</v>
      </c>
      <c r="K34" s="52">
        <v>1585</v>
      </c>
      <c r="L34" s="52">
        <v>3607</v>
      </c>
      <c r="M34" s="52">
        <v>1894</v>
      </c>
      <c r="N34" s="52">
        <v>5759</v>
      </c>
    </row>
    <row r="35" spans="1:14" s="169" customFormat="1" ht="14.25">
      <c r="A35" s="167"/>
      <c r="B35" s="131" t="s">
        <v>228</v>
      </c>
      <c r="C35" s="131">
        <f aca="true" t="shared" si="2" ref="C35:N35">SUM(C28:C34)</f>
        <v>6299</v>
      </c>
      <c r="D35" s="131">
        <f t="shared" si="2"/>
        <v>5965</v>
      </c>
      <c r="E35" s="131">
        <f t="shared" si="2"/>
        <v>5663</v>
      </c>
      <c r="F35" s="131">
        <f t="shared" si="2"/>
        <v>38371</v>
      </c>
      <c r="G35" s="131">
        <f t="shared" si="2"/>
        <v>115</v>
      </c>
      <c r="H35" s="201">
        <f>C35-D35-G35</f>
        <v>219</v>
      </c>
      <c r="I35" s="131">
        <f t="shared" si="2"/>
        <v>85790</v>
      </c>
      <c r="J35" s="131">
        <f t="shared" si="2"/>
        <v>251474</v>
      </c>
      <c r="K35" s="131">
        <f t="shared" si="2"/>
        <v>16029</v>
      </c>
      <c r="L35" s="131">
        <f t="shared" si="2"/>
        <v>10209</v>
      </c>
      <c r="M35" s="131">
        <f t="shared" si="2"/>
        <v>9056</v>
      </c>
      <c r="N35" s="131">
        <f t="shared" si="2"/>
        <v>31449</v>
      </c>
    </row>
    <row r="36" spans="1:14" ht="12.75">
      <c r="A36" s="55">
        <v>27</v>
      </c>
      <c r="B36" s="52" t="s">
        <v>165</v>
      </c>
      <c r="C36" s="52">
        <v>12</v>
      </c>
      <c r="D36" s="52">
        <v>10</v>
      </c>
      <c r="E36" s="52">
        <v>10</v>
      </c>
      <c r="F36" s="52">
        <v>70</v>
      </c>
      <c r="G36" s="52">
        <v>2</v>
      </c>
      <c r="H36" s="194">
        <f t="shared" si="0"/>
        <v>0</v>
      </c>
      <c r="I36" s="52">
        <v>405</v>
      </c>
      <c r="J36" s="52">
        <v>1264</v>
      </c>
      <c r="K36" s="52">
        <v>9</v>
      </c>
      <c r="L36" s="52">
        <v>11</v>
      </c>
      <c r="M36" s="52">
        <v>98</v>
      </c>
      <c r="N36" s="52">
        <v>325</v>
      </c>
    </row>
    <row r="37" spans="1:14" s="106" customFormat="1" ht="12.75">
      <c r="A37" s="55">
        <v>28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194">
        <f t="shared" si="0"/>
        <v>0</v>
      </c>
      <c r="I37" s="58">
        <v>202</v>
      </c>
      <c r="J37" s="58">
        <v>1243</v>
      </c>
      <c r="K37" s="58">
        <v>0</v>
      </c>
      <c r="L37" s="58">
        <v>0</v>
      </c>
      <c r="M37" s="58">
        <v>56</v>
      </c>
      <c r="N37" s="58">
        <v>425</v>
      </c>
    </row>
    <row r="38" spans="1:14" ht="12.75">
      <c r="A38" s="55">
        <v>29</v>
      </c>
      <c r="B38" s="52" t="s">
        <v>220</v>
      </c>
      <c r="C38" s="52">
        <v>770</v>
      </c>
      <c r="D38" s="52">
        <v>770</v>
      </c>
      <c r="E38" s="52">
        <v>770</v>
      </c>
      <c r="F38" s="52">
        <v>2849</v>
      </c>
      <c r="G38" s="52">
        <v>0</v>
      </c>
      <c r="H38" s="194">
        <f t="shared" si="0"/>
        <v>0</v>
      </c>
      <c r="I38" s="52">
        <v>29312</v>
      </c>
      <c r="J38" s="52">
        <v>100319</v>
      </c>
      <c r="K38" s="52">
        <v>0</v>
      </c>
      <c r="L38" s="52">
        <v>0</v>
      </c>
      <c r="M38" s="52">
        <v>0</v>
      </c>
      <c r="N38" s="52">
        <v>0</v>
      </c>
    </row>
    <row r="39" spans="1:14" ht="12.75">
      <c r="A39" s="55">
        <v>30</v>
      </c>
      <c r="B39" s="52" t="s">
        <v>239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194">
        <f t="shared" si="0"/>
        <v>0</v>
      </c>
      <c r="I39" s="52">
        <v>2646</v>
      </c>
      <c r="J39" s="52">
        <v>14216</v>
      </c>
      <c r="K39" s="52">
        <v>0</v>
      </c>
      <c r="L39" s="52">
        <v>0</v>
      </c>
      <c r="M39" s="52">
        <v>0</v>
      </c>
      <c r="N39" s="52">
        <v>0</v>
      </c>
    </row>
    <row r="40" spans="1:14" s="106" customFormat="1" ht="12.75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194">
        <f t="shared" si="0"/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ht="12.75">
      <c r="A41" s="55">
        <v>32</v>
      </c>
      <c r="B41" s="52" t="s">
        <v>222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194">
        <f t="shared" si="0"/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</row>
    <row r="42" spans="1:14" ht="12.75">
      <c r="A42" s="113">
        <v>33</v>
      </c>
      <c r="B42" s="116" t="s">
        <v>455</v>
      </c>
      <c r="C42" s="52">
        <v>15</v>
      </c>
      <c r="D42" s="52">
        <v>15</v>
      </c>
      <c r="E42" s="52">
        <v>15</v>
      </c>
      <c r="F42" s="52">
        <v>17</v>
      </c>
      <c r="G42" s="52">
        <v>0</v>
      </c>
      <c r="H42" s="194">
        <f>C42-D42-G42</f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</row>
    <row r="43" spans="1:15" s="106" customFormat="1" ht="12.75">
      <c r="A43" s="55">
        <v>34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194">
        <f t="shared" si="0"/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103" t="s">
        <v>36</v>
      </c>
    </row>
    <row r="44" spans="1:14" ht="12.75">
      <c r="A44" s="55">
        <v>35</v>
      </c>
      <c r="B44" s="52" t="s">
        <v>261</v>
      </c>
      <c r="C44" s="52">
        <v>10</v>
      </c>
      <c r="D44" s="52">
        <v>10</v>
      </c>
      <c r="E44" s="52">
        <v>10</v>
      </c>
      <c r="F44" s="52">
        <v>81</v>
      </c>
      <c r="G44" s="52">
        <v>0</v>
      </c>
      <c r="H44" s="194">
        <f t="shared" si="0"/>
        <v>0</v>
      </c>
      <c r="I44" s="52">
        <v>99</v>
      </c>
      <c r="J44" s="52">
        <v>439</v>
      </c>
      <c r="K44" s="52">
        <v>0</v>
      </c>
      <c r="L44" s="52">
        <v>0</v>
      </c>
      <c r="M44" s="52">
        <v>23</v>
      </c>
      <c r="N44" s="52">
        <v>120</v>
      </c>
    </row>
    <row r="45" spans="1:15" ht="12.75">
      <c r="A45" s="55">
        <v>36</v>
      </c>
      <c r="B45" s="52" t="s">
        <v>24</v>
      </c>
      <c r="C45" s="52">
        <v>7</v>
      </c>
      <c r="D45" s="52">
        <v>7</v>
      </c>
      <c r="E45" s="52">
        <v>7</v>
      </c>
      <c r="F45" s="52">
        <v>78</v>
      </c>
      <c r="G45" s="52">
        <v>0</v>
      </c>
      <c r="H45" s="194">
        <f t="shared" si="0"/>
        <v>0</v>
      </c>
      <c r="I45" s="52">
        <v>65</v>
      </c>
      <c r="J45" s="52">
        <v>328</v>
      </c>
      <c r="K45" s="52">
        <v>0</v>
      </c>
      <c r="L45" s="52">
        <v>0</v>
      </c>
      <c r="M45" s="52">
        <v>11</v>
      </c>
      <c r="N45" s="52">
        <v>69</v>
      </c>
      <c r="O45" s="103" t="s">
        <v>36</v>
      </c>
    </row>
    <row r="46" spans="1:14" ht="12.75">
      <c r="A46" s="55">
        <v>37</v>
      </c>
      <c r="B46" s="52" t="s">
        <v>225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194">
        <f t="shared" si="0"/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</row>
    <row r="47" spans="1:14" ht="12.75">
      <c r="A47" s="55">
        <v>38</v>
      </c>
      <c r="B47" s="52" t="s">
        <v>456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194">
        <f>C47-D47-G47</f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</row>
    <row r="48" spans="1:15" ht="12.75">
      <c r="A48" s="55">
        <v>39</v>
      </c>
      <c r="B48" s="58" t="s">
        <v>537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194">
        <f t="shared" si="0"/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103"/>
    </row>
    <row r="49" spans="1:14" s="169" customFormat="1" ht="14.25">
      <c r="A49" s="167"/>
      <c r="B49" s="131" t="s">
        <v>227</v>
      </c>
      <c r="C49" s="131">
        <f aca="true" t="shared" si="3" ref="C49:J49">SUM(C36:C48)</f>
        <v>814</v>
      </c>
      <c r="D49" s="131">
        <f t="shared" si="3"/>
        <v>812</v>
      </c>
      <c r="E49" s="131">
        <f t="shared" si="3"/>
        <v>812</v>
      </c>
      <c r="F49" s="131">
        <f t="shared" si="3"/>
        <v>3095</v>
      </c>
      <c r="G49" s="131">
        <f t="shared" si="3"/>
        <v>2</v>
      </c>
      <c r="H49" s="201">
        <f t="shared" si="3"/>
        <v>0</v>
      </c>
      <c r="I49" s="131">
        <f t="shared" si="3"/>
        <v>32729</v>
      </c>
      <c r="J49" s="131">
        <f t="shared" si="3"/>
        <v>117809</v>
      </c>
      <c r="K49" s="131">
        <f>SUM(K36:K48)</f>
        <v>9</v>
      </c>
      <c r="L49" s="131">
        <f>SUM(L36:L48)</f>
        <v>11</v>
      </c>
      <c r="M49" s="131">
        <f>SUM(M36:M48)</f>
        <v>188</v>
      </c>
      <c r="N49" s="131">
        <f>SUM(N36:N48)</f>
        <v>939</v>
      </c>
    </row>
    <row r="50" spans="1:14" s="169" customFormat="1" ht="12.75" customHeight="1">
      <c r="A50" s="167"/>
      <c r="B50" s="90" t="s">
        <v>125</v>
      </c>
      <c r="C50" s="131">
        <f aca="true" t="shared" si="4" ref="C50:N50">C27+C35+C49</f>
        <v>10633</v>
      </c>
      <c r="D50" s="131">
        <f t="shared" si="4"/>
        <v>10201</v>
      </c>
      <c r="E50" s="131">
        <f t="shared" si="4"/>
        <v>9762</v>
      </c>
      <c r="F50" s="131">
        <f t="shared" si="4"/>
        <v>52575</v>
      </c>
      <c r="G50" s="131">
        <f t="shared" si="4"/>
        <v>190</v>
      </c>
      <c r="H50" s="201">
        <f t="shared" si="4"/>
        <v>242</v>
      </c>
      <c r="I50" s="131">
        <f t="shared" si="4"/>
        <v>183450</v>
      </c>
      <c r="J50" s="131">
        <f t="shared" si="4"/>
        <v>566589</v>
      </c>
      <c r="K50" s="131">
        <f t="shared" si="4"/>
        <v>22461</v>
      </c>
      <c r="L50" s="131">
        <f t="shared" si="4"/>
        <v>25590</v>
      </c>
      <c r="M50" s="131">
        <f t="shared" si="4"/>
        <v>19473</v>
      </c>
      <c r="N50" s="131">
        <f t="shared" si="4"/>
        <v>61313</v>
      </c>
    </row>
    <row r="51" spans="1:14" ht="18.75" customHeight="1">
      <c r="A51" s="32"/>
      <c r="B51" s="32"/>
      <c r="C51" s="81"/>
      <c r="D51" s="81"/>
      <c r="E51" s="81"/>
      <c r="F51" s="81"/>
      <c r="G51" s="81"/>
      <c r="H51" s="195"/>
      <c r="I51" s="81"/>
      <c r="J51" s="81">
        <v>0</v>
      </c>
      <c r="K51" s="81"/>
      <c r="L51" s="81"/>
      <c r="M51" s="81"/>
      <c r="N51" s="81"/>
    </row>
    <row r="52" spans="1:14" ht="18.75" customHeight="1">
      <c r="A52" s="32"/>
      <c r="B52" s="32"/>
      <c r="C52" s="81"/>
      <c r="D52" s="81"/>
      <c r="E52" s="81"/>
      <c r="F52" s="81"/>
      <c r="G52" s="81"/>
      <c r="H52" s="195"/>
      <c r="I52" s="81"/>
      <c r="J52" s="81"/>
      <c r="K52" s="81"/>
      <c r="L52" s="81"/>
      <c r="M52" s="81"/>
      <c r="N52" s="81"/>
    </row>
    <row r="53" spans="1:14" ht="18.75" customHeight="1">
      <c r="A53" s="32"/>
      <c r="B53" s="32"/>
      <c r="C53" s="81"/>
      <c r="D53" s="81"/>
      <c r="E53" s="81"/>
      <c r="F53" s="81"/>
      <c r="G53" s="81"/>
      <c r="H53" s="195"/>
      <c r="I53" s="81"/>
      <c r="J53" s="81"/>
      <c r="K53" s="81"/>
      <c r="L53" s="81"/>
      <c r="M53" s="81"/>
      <c r="N53" s="81"/>
    </row>
    <row r="54" spans="1:14" ht="12.75">
      <c r="A54" s="356"/>
      <c r="B54" s="356"/>
      <c r="C54" s="730" t="s">
        <v>616</v>
      </c>
      <c r="D54" s="730"/>
      <c r="E54" s="730"/>
      <c r="F54" s="730"/>
      <c r="G54" s="730"/>
      <c r="H54" s="730"/>
      <c r="I54" s="382" t="s">
        <v>85</v>
      </c>
      <c r="J54" s="384"/>
      <c r="K54" s="766"/>
      <c r="L54" s="766"/>
      <c r="M54" s="384"/>
      <c r="N54" s="365"/>
    </row>
    <row r="55" spans="1:14" ht="12.75">
      <c r="A55" s="357"/>
      <c r="B55" s="357"/>
      <c r="C55" s="299" t="s">
        <v>80</v>
      </c>
      <c r="D55" s="124" t="s">
        <v>199</v>
      </c>
      <c r="E55" s="382" t="s">
        <v>87</v>
      </c>
      <c r="F55" s="383"/>
      <c r="G55" s="299" t="s">
        <v>80</v>
      </c>
      <c r="H55" s="276" t="s">
        <v>80</v>
      </c>
      <c r="I55" s="397" t="s">
        <v>88</v>
      </c>
      <c r="J55" s="340"/>
      <c r="K55" s="382" t="s">
        <v>141</v>
      </c>
      <c r="L55" s="383"/>
      <c r="M55" s="768" t="s">
        <v>145</v>
      </c>
      <c r="N55" s="770"/>
    </row>
    <row r="56" spans="1:14" ht="12.75">
      <c r="A56" s="357" t="s">
        <v>4</v>
      </c>
      <c r="B56" s="357" t="s">
        <v>5</v>
      </c>
      <c r="C56" s="389" t="s">
        <v>89</v>
      </c>
      <c r="D56" s="390" t="s">
        <v>57</v>
      </c>
      <c r="E56" s="390" t="s">
        <v>57</v>
      </c>
      <c r="F56" s="390" t="s">
        <v>90</v>
      </c>
      <c r="G56" s="389" t="s">
        <v>82</v>
      </c>
      <c r="H56" s="289" t="s">
        <v>91</v>
      </c>
      <c r="I56" s="310" t="s">
        <v>92</v>
      </c>
      <c r="J56" s="346"/>
      <c r="K56" s="298" t="s">
        <v>142</v>
      </c>
      <c r="L56" s="398"/>
      <c r="M56" s="771" t="s">
        <v>146</v>
      </c>
      <c r="N56" s="773"/>
    </row>
    <row r="57" spans="1:14" ht="12.75">
      <c r="A57" s="358"/>
      <c r="B57" s="358"/>
      <c r="C57" s="300"/>
      <c r="D57" s="124"/>
      <c r="E57" s="124"/>
      <c r="F57" s="124"/>
      <c r="G57" s="300" t="s">
        <v>83</v>
      </c>
      <c r="H57" s="277" t="s">
        <v>93</v>
      </c>
      <c r="I57" s="390" t="s">
        <v>57</v>
      </c>
      <c r="J57" s="390" t="s">
        <v>90</v>
      </c>
      <c r="K57" s="390" t="s">
        <v>57</v>
      </c>
      <c r="L57" s="390" t="s">
        <v>90</v>
      </c>
      <c r="M57" s="390" t="s">
        <v>77</v>
      </c>
      <c r="N57" s="390" t="s">
        <v>64</v>
      </c>
    </row>
    <row r="58" spans="1:14" ht="15" customHeight="1">
      <c r="A58" s="55">
        <v>40</v>
      </c>
      <c r="B58" s="58" t="s">
        <v>79</v>
      </c>
      <c r="C58" s="119">
        <v>1</v>
      </c>
      <c r="D58" s="119">
        <v>1</v>
      </c>
      <c r="E58" s="119">
        <v>1</v>
      </c>
      <c r="F58" s="119">
        <v>1</v>
      </c>
      <c r="G58" s="119">
        <v>0</v>
      </c>
      <c r="H58" s="194">
        <f aca="true" t="shared" si="5" ref="H58:H65">C58-D58-G58</f>
        <v>0</v>
      </c>
      <c r="I58" s="119">
        <v>126</v>
      </c>
      <c r="J58" s="119">
        <v>97</v>
      </c>
      <c r="K58" s="119">
        <v>33</v>
      </c>
      <c r="L58" s="119">
        <v>27</v>
      </c>
      <c r="M58" s="119">
        <v>40</v>
      </c>
      <c r="N58" s="119">
        <v>45</v>
      </c>
    </row>
    <row r="59" spans="1:14" ht="15" customHeight="1">
      <c r="A59" s="55">
        <v>41</v>
      </c>
      <c r="B59" s="58" t="s">
        <v>284</v>
      </c>
      <c r="C59" s="119">
        <v>45</v>
      </c>
      <c r="D59" s="119">
        <v>45</v>
      </c>
      <c r="E59" s="119">
        <v>45</v>
      </c>
      <c r="F59" s="119">
        <v>47</v>
      </c>
      <c r="G59" s="119">
        <v>0</v>
      </c>
      <c r="H59" s="194">
        <f t="shared" si="5"/>
        <v>0</v>
      </c>
      <c r="I59" s="119">
        <v>655</v>
      </c>
      <c r="J59" s="119">
        <v>511</v>
      </c>
      <c r="K59" s="119">
        <v>259</v>
      </c>
      <c r="L59" s="119">
        <v>76</v>
      </c>
      <c r="M59" s="119">
        <v>161</v>
      </c>
      <c r="N59" s="119">
        <v>47</v>
      </c>
    </row>
    <row r="60" spans="1:14" ht="15" customHeight="1">
      <c r="A60" s="55">
        <v>42</v>
      </c>
      <c r="B60" s="58" t="s">
        <v>30</v>
      </c>
      <c r="C60" s="119">
        <v>4</v>
      </c>
      <c r="D60" s="119">
        <v>4</v>
      </c>
      <c r="E60" s="119">
        <v>4</v>
      </c>
      <c r="F60" s="119">
        <v>8</v>
      </c>
      <c r="G60" s="119">
        <v>0</v>
      </c>
      <c r="H60" s="194">
        <f t="shared" si="5"/>
        <v>0</v>
      </c>
      <c r="I60" s="119">
        <v>119</v>
      </c>
      <c r="J60" s="119">
        <v>183</v>
      </c>
      <c r="K60" s="119">
        <v>14</v>
      </c>
      <c r="L60" s="119">
        <v>18</v>
      </c>
      <c r="M60" s="119">
        <v>12</v>
      </c>
      <c r="N60" s="119">
        <v>16</v>
      </c>
    </row>
    <row r="61" spans="1:14" ht="15" customHeight="1">
      <c r="A61" s="55">
        <v>43</v>
      </c>
      <c r="B61" s="58" t="s">
        <v>237</v>
      </c>
      <c r="C61" s="119">
        <v>68</v>
      </c>
      <c r="D61" s="119">
        <v>62</v>
      </c>
      <c r="E61" s="119">
        <v>62</v>
      </c>
      <c r="F61" s="119">
        <v>208</v>
      </c>
      <c r="G61" s="119">
        <v>2</v>
      </c>
      <c r="H61" s="194">
        <f t="shared" si="5"/>
        <v>4</v>
      </c>
      <c r="I61" s="119">
        <v>841</v>
      </c>
      <c r="J61" s="119">
        <v>1596</v>
      </c>
      <c r="K61" s="119">
        <v>42</v>
      </c>
      <c r="L61" s="119">
        <v>38</v>
      </c>
      <c r="M61" s="119">
        <v>94</v>
      </c>
      <c r="N61" s="119">
        <v>136</v>
      </c>
    </row>
    <row r="62" spans="1:14" ht="15" customHeight="1">
      <c r="A62" s="55">
        <v>44</v>
      </c>
      <c r="B62" s="58" t="s">
        <v>29</v>
      </c>
      <c r="C62" s="119">
        <v>76</v>
      </c>
      <c r="D62" s="119">
        <v>76</v>
      </c>
      <c r="E62" s="119">
        <v>76</v>
      </c>
      <c r="F62" s="119">
        <v>274</v>
      </c>
      <c r="G62" s="119">
        <v>0</v>
      </c>
      <c r="H62" s="194">
        <f t="shared" si="5"/>
        <v>0</v>
      </c>
      <c r="I62" s="119">
        <v>1162</v>
      </c>
      <c r="J62" s="119">
        <v>2253</v>
      </c>
      <c r="K62" s="119">
        <v>52</v>
      </c>
      <c r="L62" s="119">
        <v>17</v>
      </c>
      <c r="M62" s="119">
        <v>20</v>
      </c>
      <c r="N62" s="119">
        <v>6</v>
      </c>
    </row>
    <row r="63" spans="1:14" ht="15" customHeight="1">
      <c r="A63" s="55">
        <v>45</v>
      </c>
      <c r="B63" s="58" t="s">
        <v>575</v>
      </c>
      <c r="C63" s="119">
        <v>72</v>
      </c>
      <c r="D63" s="119">
        <v>72</v>
      </c>
      <c r="E63" s="119">
        <v>71</v>
      </c>
      <c r="F63" s="119">
        <v>110</v>
      </c>
      <c r="G63" s="119">
        <v>0</v>
      </c>
      <c r="H63" s="194">
        <f t="shared" si="5"/>
        <v>0</v>
      </c>
      <c r="I63" s="119">
        <v>2446</v>
      </c>
      <c r="J63" s="119">
        <v>3865</v>
      </c>
      <c r="K63" s="119">
        <v>1299</v>
      </c>
      <c r="L63" s="119">
        <v>413</v>
      </c>
      <c r="M63" s="119">
        <v>312</v>
      </c>
      <c r="N63" s="119">
        <v>254</v>
      </c>
    </row>
    <row r="64" spans="1:14" ht="15" customHeight="1">
      <c r="A64" s="55">
        <v>46</v>
      </c>
      <c r="B64" s="58" t="s">
        <v>25</v>
      </c>
      <c r="C64" s="119">
        <v>4</v>
      </c>
      <c r="D64" s="119">
        <v>4</v>
      </c>
      <c r="E64" s="119">
        <v>4</v>
      </c>
      <c r="F64" s="119">
        <v>6</v>
      </c>
      <c r="G64" s="119">
        <v>0</v>
      </c>
      <c r="H64" s="194">
        <f t="shared" si="5"/>
        <v>0</v>
      </c>
      <c r="I64" s="119">
        <v>44</v>
      </c>
      <c r="J64" s="119">
        <v>41</v>
      </c>
      <c r="K64" s="119">
        <v>0</v>
      </c>
      <c r="L64" s="119">
        <v>0</v>
      </c>
      <c r="M64" s="119">
        <v>6</v>
      </c>
      <c r="N64" s="119">
        <v>12</v>
      </c>
    </row>
    <row r="65" spans="1:14" ht="15" customHeight="1">
      <c r="A65" s="55">
        <v>47</v>
      </c>
      <c r="B65" s="58" t="s">
        <v>28</v>
      </c>
      <c r="C65" s="119">
        <v>11</v>
      </c>
      <c r="D65" s="119">
        <v>11</v>
      </c>
      <c r="E65" s="119">
        <v>11</v>
      </c>
      <c r="F65" s="119">
        <v>42</v>
      </c>
      <c r="G65" s="119">
        <v>0</v>
      </c>
      <c r="H65" s="194">
        <f t="shared" si="5"/>
        <v>0</v>
      </c>
      <c r="I65" s="119">
        <v>343</v>
      </c>
      <c r="J65" s="119">
        <v>614</v>
      </c>
      <c r="K65" s="119">
        <v>10</v>
      </c>
      <c r="L65" s="119">
        <v>21</v>
      </c>
      <c r="M65" s="119">
        <v>52</v>
      </c>
      <c r="N65" s="119">
        <v>96</v>
      </c>
    </row>
    <row r="66" spans="1:14" s="169" customFormat="1" ht="15" customHeight="1">
      <c r="A66" s="55"/>
      <c r="B66" s="354" t="s">
        <v>125</v>
      </c>
      <c r="C66" s="352">
        <f aca="true" t="shared" si="6" ref="C66:N66">SUM(C58:C65)</f>
        <v>281</v>
      </c>
      <c r="D66" s="352">
        <f t="shared" si="6"/>
        <v>275</v>
      </c>
      <c r="E66" s="352">
        <f t="shared" si="6"/>
        <v>274</v>
      </c>
      <c r="F66" s="352">
        <f t="shared" si="6"/>
        <v>696</v>
      </c>
      <c r="G66" s="352">
        <f t="shared" si="6"/>
        <v>2</v>
      </c>
      <c r="H66" s="201">
        <f t="shared" si="6"/>
        <v>4</v>
      </c>
      <c r="I66" s="352">
        <f t="shared" si="6"/>
        <v>5736</v>
      </c>
      <c r="J66" s="352">
        <f t="shared" si="6"/>
        <v>9160</v>
      </c>
      <c r="K66" s="352">
        <f t="shared" si="6"/>
        <v>1709</v>
      </c>
      <c r="L66" s="352">
        <f t="shared" si="6"/>
        <v>610</v>
      </c>
      <c r="M66" s="352">
        <f t="shared" si="6"/>
        <v>697</v>
      </c>
      <c r="N66" s="352">
        <f t="shared" si="6"/>
        <v>612</v>
      </c>
    </row>
    <row r="67" spans="1:14" ht="15" customHeight="1">
      <c r="A67" s="55"/>
      <c r="B67" s="120" t="s">
        <v>36</v>
      </c>
      <c r="C67" s="119"/>
      <c r="D67" s="119"/>
      <c r="E67" s="119"/>
      <c r="F67" s="119"/>
      <c r="G67" s="119"/>
      <c r="H67" s="194"/>
      <c r="I67" s="119"/>
      <c r="J67" s="119"/>
      <c r="K67" s="119"/>
      <c r="L67" s="119"/>
      <c r="M67" s="119"/>
      <c r="N67" s="119"/>
    </row>
    <row r="68" spans="1:14" ht="15" customHeight="1">
      <c r="A68" s="55">
        <v>48</v>
      </c>
      <c r="B68" s="119" t="s">
        <v>34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94">
        <f>C68-D68-G68</f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</row>
    <row r="69" spans="1:14" ht="15" customHeight="1">
      <c r="A69" s="55">
        <v>49</v>
      </c>
      <c r="B69" s="119" t="s">
        <v>132</v>
      </c>
      <c r="C69" s="119">
        <v>0</v>
      </c>
      <c r="D69" s="119">
        <v>0</v>
      </c>
      <c r="E69" s="119">
        <v>0</v>
      </c>
      <c r="F69" s="119">
        <v>0</v>
      </c>
      <c r="G69" s="119">
        <v>0</v>
      </c>
      <c r="H69" s="194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</row>
    <row r="70" spans="1:14" s="169" customFormat="1" ht="15" customHeight="1">
      <c r="A70" s="351"/>
      <c r="B70" s="354" t="s">
        <v>125</v>
      </c>
      <c r="C70" s="352">
        <f aca="true" t="shared" si="7" ref="C70:L70">SUM(C68:C69)</f>
        <v>0</v>
      </c>
      <c r="D70" s="352">
        <f t="shared" si="7"/>
        <v>0</v>
      </c>
      <c r="E70" s="352">
        <f t="shared" si="7"/>
        <v>0</v>
      </c>
      <c r="F70" s="352">
        <f t="shared" si="7"/>
        <v>0</v>
      </c>
      <c r="G70" s="352">
        <f t="shared" si="7"/>
        <v>0</v>
      </c>
      <c r="H70" s="201">
        <f t="shared" si="7"/>
        <v>0</v>
      </c>
      <c r="I70" s="352">
        <f t="shared" si="7"/>
        <v>0</v>
      </c>
      <c r="J70" s="352">
        <f t="shared" si="7"/>
        <v>0</v>
      </c>
      <c r="K70" s="352">
        <f t="shared" si="7"/>
        <v>0</v>
      </c>
      <c r="L70" s="352">
        <f t="shared" si="7"/>
        <v>0</v>
      </c>
      <c r="M70" s="352">
        <f>SUM(M68:M69)</f>
        <v>0</v>
      </c>
      <c r="N70" s="352">
        <f>SUM(N68:N69)</f>
        <v>0</v>
      </c>
    </row>
    <row r="71" spans="1:14" s="169" customFormat="1" ht="15" customHeight="1">
      <c r="A71" s="351"/>
      <c r="B71" s="354" t="s">
        <v>35</v>
      </c>
      <c r="C71" s="352">
        <f aca="true" t="shared" si="8" ref="C71:N71">C50+C66+C70</f>
        <v>10914</v>
      </c>
      <c r="D71" s="352">
        <f t="shared" si="8"/>
        <v>10476</v>
      </c>
      <c r="E71" s="352">
        <f t="shared" si="8"/>
        <v>10036</v>
      </c>
      <c r="F71" s="352">
        <f t="shared" si="8"/>
        <v>53271</v>
      </c>
      <c r="G71" s="352">
        <f t="shared" si="8"/>
        <v>192</v>
      </c>
      <c r="H71" s="201">
        <f t="shared" si="8"/>
        <v>246</v>
      </c>
      <c r="I71" s="352">
        <f t="shared" si="8"/>
        <v>189186</v>
      </c>
      <c r="J71" s="352">
        <f t="shared" si="8"/>
        <v>575749</v>
      </c>
      <c r="K71" s="352">
        <f t="shared" si="8"/>
        <v>24170</v>
      </c>
      <c r="L71" s="352">
        <f t="shared" si="8"/>
        <v>26200</v>
      </c>
      <c r="M71" s="352">
        <f t="shared" si="8"/>
        <v>20170</v>
      </c>
      <c r="N71" s="352">
        <f t="shared" si="8"/>
        <v>61925</v>
      </c>
    </row>
    <row r="78" spans="3:4" ht="12.75">
      <c r="C78" s="10">
        <v>13</v>
      </c>
      <c r="D78" s="15" t="s">
        <v>559</v>
      </c>
    </row>
    <row r="79" spans="3:4" ht="12.75">
      <c r="C79" s="15">
        <v>13</v>
      </c>
      <c r="D79" s="15" t="s">
        <v>605</v>
      </c>
    </row>
  </sheetData>
  <mergeCells count="8">
    <mergeCell ref="C4:H4"/>
    <mergeCell ref="C54:H54"/>
    <mergeCell ref="M55:N55"/>
    <mergeCell ref="M56:N56"/>
    <mergeCell ref="K4:L4"/>
    <mergeCell ref="K54:L54"/>
    <mergeCell ref="M5:N5"/>
    <mergeCell ref="M6:N6"/>
  </mergeCells>
  <printOptions gridLines="1" horizontalCentered="1"/>
  <pageMargins left="0.75" right="0.75" top="0.38" bottom="1.22" header="0.28" footer="0.5"/>
  <pageSetup blackAndWhite="1"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O75"/>
  <sheetViews>
    <sheetView workbookViewId="0" topLeftCell="J49">
      <selection activeCell="A71" sqref="A71"/>
    </sheetView>
  </sheetViews>
  <sheetFormatPr defaultColWidth="9.140625" defaultRowHeight="12.75"/>
  <cols>
    <col min="1" max="1" width="3.7109375" style="106" customWidth="1"/>
    <col min="2" max="2" width="24.00390625" style="106" customWidth="1"/>
    <col min="3" max="3" width="10.28125" style="22" customWidth="1"/>
    <col min="4" max="4" width="13.140625" style="22" customWidth="1"/>
    <col min="5" max="5" width="10.28125" style="22" customWidth="1"/>
    <col min="6" max="6" width="9.57421875" style="22" customWidth="1"/>
    <col min="7" max="7" width="9.28125" style="22" bestFit="1" customWidth="1"/>
    <col min="8" max="8" width="9.28125" style="102" bestFit="1" customWidth="1"/>
    <col min="9" max="9" width="9.8515625" style="22" customWidth="1"/>
    <col min="10" max="10" width="11.28125" style="22" bestFit="1" customWidth="1"/>
    <col min="11" max="11" width="9.28125" style="22" bestFit="1" customWidth="1"/>
    <col min="12" max="12" width="11.28125" style="22" bestFit="1" customWidth="1"/>
    <col min="13" max="13" width="9.28125" style="22" bestFit="1" customWidth="1"/>
    <col min="14" max="14" width="8.8515625" style="22" customWidth="1"/>
    <col min="15" max="16384" width="9.140625" style="106" customWidth="1"/>
  </cols>
  <sheetData>
    <row r="1" spans="1:5" ht="15">
      <c r="A1" s="108"/>
      <c r="B1" s="108"/>
      <c r="C1" s="21"/>
      <c r="D1" s="21"/>
      <c r="E1" s="21"/>
    </row>
    <row r="2" spans="3:10" ht="15">
      <c r="C2" s="21"/>
      <c r="D2" s="21"/>
      <c r="H2" s="196"/>
      <c r="I2" s="23"/>
      <c r="J2" s="23"/>
    </row>
    <row r="3" spans="3:10" ht="15">
      <c r="C3" s="21"/>
      <c r="D3" s="21"/>
      <c r="H3" s="196"/>
      <c r="I3" s="23"/>
      <c r="J3" s="23"/>
    </row>
    <row r="4" spans="1:10" ht="12.75">
      <c r="A4" s="209" t="s">
        <v>124</v>
      </c>
      <c r="B4" s="209" t="s">
        <v>5</v>
      </c>
      <c r="C4" s="730" t="s">
        <v>616</v>
      </c>
      <c r="D4" s="730"/>
      <c r="E4" s="730"/>
      <c r="F4" s="730"/>
      <c r="G4" s="730"/>
      <c r="H4" s="730"/>
      <c r="I4" s="23" t="s">
        <v>109</v>
      </c>
      <c r="J4" s="23"/>
    </row>
    <row r="5" spans="1:14" ht="12.75">
      <c r="A5" s="226" t="s">
        <v>6</v>
      </c>
      <c r="B5" s="227"/>
      <c r="C5" s="228" t="s">
        <v>80</v>
      </c>
      <c r="D5" s="148" t="s">
        <v>199</v>
      </c>
      <c r="E5" s="220" t="s">
        <v>110</v>
      </c>
      <c r="F5" s="222"/>
      <c r="G5" s="181" t="s">
        <v>80</v>
      </c>
      <c r="H5" s="282" t="s">
        <v>80</v>
      </c>
      <c r="I5" s="23" t="s">
        <v>86</v>
      </c>
      <c r="J5" s="233"/>
      <c r="K5" s="218" t="s">
        <v>141</v>
      </c>
      <c r="L5" s="217"/>
      <c r="M5" s="755" t="s">
        <v>145</v>
      </c>
      <c r="N5" s="756"/>
    </row>
    <row r="6" spans="1:14" ht="12.75">
      <c r="A6" s="227"/>
      <c r="B6" s="226"/>
      <c r="C6" s="229" t="s">
        <v>81</v>
      </c>
      <c r="D6" s="181" t="s">
        <v>77</v>
      </c>
      <c r="E6" s="181" t="s">
        <v>77</v>
      </c>
      <c r="F6" s="181" t="s">
        <v>64</v>
      </c>
      <c r="G6" s="229" t="s">
        <v>82</v>
      </c>
      <c r="H6" s="283" t="s">
        <v>91</v>
      </c>
      <c r="I6" s="23" t="s">
        <v>111</v>
      </c>
      <c r="J6" s="23"/>
      <c r="K6" s="234" t="s">
        <v>142</v>
      </c>
      <c r="L6" s="235"/>
      <c r="M6" s="781" t="s">
        <v>146</v>
      </c>
      <c r="N6" s="782"/>
    </row>
    <row r="7" spans="1:14" ht="12.75">
      <c r="A7" s="210"/>
      <c r="B7" s="210"/>
      <c r="C7" s="230"/>
      <c r="D7" s="230"/>
      <c r="E7" s="230"/>
      <c r="F7" s="230" t="s">
        <v>36</v>
      </c>
      <c r="G7" s="230" t="s">
        <v>83</v>
      </c>
      <c r="H7" s="284" t="s">
        <v>93</v>
      </c>
      <c r="I7" s="193" t="s">
        <v>77</v>
      </c>
      <c r="J7" s="193" t="s">
        <v>64</v>
      </c>
      <c r="K7" s="193" t="s">
        <v>57</v>
      </c>
      <c r="L7" s="193" t="s">
        <v>90</v>
      </c>
      <c r="M7" s="193" t="s">
        <v>77</v>
      </c>
      <c r="N7" s="193" t="s">
        <v>64</v>
      </c>
    </row>
    <row r="8" spans="1:14" ht="12.75">
      <c r="A8" s="55">
        <v>1</v>
      </c>
      <c r="B8" s="58" t="s">
        <v>7</v>
      </c>
      <c r="C8" s="58">
        <v>46</v>
      </c>
      <c r="D8" s="58">
        <v>23</v>
      </c>
      <c r="E8" s="58">
        <v>20</v>
      </c>
      <c r="F8" s="58">
        <v>20</v>
      </c>
      <c r="G8" s="58">
        <v>23</v>
      </c>
      <c r="H8" s="194">
        <f>C8-D8-G8</f>
        <v>0</v>
      </c>
      <c r="I8" s="58">
        <v>469</v>
      </c>
      <c r="J8" s="58">
        <v>459</v>
      </c>
      <c r="K8" s="58">
        <v>102</v>
      </c>
      <c r="L8" s="58">
        <v>74</v>
      </c>
      <c r="M8" s="58">
        <v>31</v>
      </c>
      <c r="N8" s="58">
        <v>25</v>
      </c>
    </row>
    <row r="9" spans="1:14" ht="12.75">
      <c r="A9" s="55">
        <v>2</v>
      </c>
      <c r="B9" s="58" t="s">
        <v>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194">
        <f aca="true" t="shared" si="0" ref="H9:H48">C9-D9-G9</f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</row>
    <row r="10" spans="1:14" ht="12.75">
      <c r="A10" s="55">
        <v>3</v>
      </c>
      <c r="B10" s="58" t="s">
        <v>9</v>
      </c>
      <c r="C10" s="58">
        <v>151</v>
      </c>
      <c r="D10" s="58">
        <v>151</v>
      </c>
      <c r="E10" s="58">
        <v>81</v>
      </c>
      <c r="F10" s="58">
        <v>168</v>
      </c>
      <c r="G10" s="58">
        <v>0</v>
      </c>
      <c r="H10" s="194">
        <f t="shared" si="0"/>
        <v>0</v>
      </c>
      <c r="I10" s="58">
        <v>988</v>
      </c>
      <c r="J10" s="58">
        <v>3591</v>
      </c>
      <c r="K10" s="58">
        <v>388</v>
      </c>
      <c r="L10" s="58">
        <v>1017</v>
      </c>
      <c r="M10" s="58">
        <v>418</v>
      </c>
      <c r="N10" s="58">
        <v>1587</v>
      </c>
    </row>
    <row r="11" spans="1:14" ht="12.75">
      <c r="A11" s="55">
        <v>4</v>
      </c>
      <c r="B11" s="58" t="s">
        <v>10</v>
      </c>
      <c r="C11" s="58">
        <v>61</v>
      </c>
      <c r="D11" s="58">
        <v>58</v>
      </c>
      <c r="E11" s="58">
        <v>58</v>
      </c>
      <c r="F11" s="58">
        <v>103</v>
      </c>
      <c r="G11" s="58">
        <v>0</v>
      </c>
      <c r="H11" s="194">
        <f t="shared" si="0"/>
        <v>3</v>
      </c>
      <c r="I11" s="58">
        <v>1797</v>
      </c>
      <c r="J11" s="58">
        <v>3056</v>
      </c>
      <c r="K11" s="58">
        <v>493</v>
      </c>
      <c r="L11" s="58">
        <v>604</v>
      </c>
      <c r="M11" s="58">
        <v>381</v>
      </c>
      <c r="N11" s="58">
        <v>416</v>
      </c>
    </row>
    <row r="12" spans="1:14" ht="12.75">
      <c r="A12" s="55">
        <v>5</v>
      </c>
      <c r="B12" s="58" t="s">
        <v>11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194">
        <f t="shared" si="0"/>
        <v>0</v>
      </c>
      <c r="I12" s="58">
        <v>81</v>
      </c>
      <c r="J12" s="58">
        <v>35</v>
      </c>
      <c r="K12" s="58">
        <v>24</v>
      </c>
      <c r="L12" s="58">
        <v>9</v>
      </c>
      <c r="M12" s="58">
        <v>24</v>
      </c>
      <c r="N12" s="58">
        <v>8</v>
      </c>
    </row>
    <row r="13" spans="1:14" ht="12.75">
      <c r="A13" s="55">
        <v>6</v>
      </c>
      <c r="B13" s="58" t="s">
        <v>12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194">
        <f t="shared" si="0"/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</row>
    <row r="14" spans="1:14" ht="12.75">
      <c r="A14" s="55">
        <v>7</v>
      </c>
      <c r="B14" s="58" t="s">
        <v>13</v>
      </c>
      <c r="C14" s="58">
        <v>8</v>
      </c>
      <c r="D14" s="58">
        <v>8</v>
      </c>
      <c r="E14" s="58">
        <v>8</v>
      </c>
      <c r="F14" s="58">
        <v>4</v>
      </c>
      <c r="G14" s="58">
        <v>0</v>
      </c>
      <c r="H14" s="194">
        <f t="shared" si="0"/>
        <v>0</v>
      </c>
      <c r="I14" s="58">
        <v>845</v>
      </c>
      <c r="J14" s="58">
        <v>532</v>
      </c>
      <c r="K14" s="58">
        <v>270</v>
      </c>
      <c r="L14" s="58">
        <v>107</v>
      </c>
      <c r="M14" s="58">
        <v>87</v>
      </c>
      <c r="N14" s="58">
        <v>43</v>
      </c>
    </row>
    <row r="15" spans="1:14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194">
        <f t="shared" si="0"/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ht="12.75">
      <c r="A16" s="55">
        <v>9</v>
      </c>
      <c r="B16" s="58" t="s">
        <v>14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194">
        <f t="shared" si="0"/>
        <v>0</v>
      </c>
      <c r="I16" s="58">
        <v>47</v>
      </c>
      <c r="J16" s="58">
        <v>41</v>
      </c>
      <c r="K16" s="58">
        <v>16</v>
      </c>
      <c r="L16" s="58">
        <v>8</v>
      </c>
      <c r="M16" s="58">
        <v>10</v>
      </c>
      <c r="N16" s="58">
        <v>7</v>
      </c>
    </row>
    <row r="17" spans="1:14" ht="12.75">
      <c r="A17" s="55">
        <v>10</v>
      </c>
      <c r="B17" s="58" t="s">
        <v>15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194">
        <f t="shared" si="0"/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5" ht="12.75">
      <c r="A18" s="55">
        <v>11</v>
      </c>
      <c r="B18" s="58" t="s">
        <v>16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194">
        <f t="shared" si="0"/>
        <v>0</v>
      </c>
      <c r="I18" s="58">
        <v>5</v>
      </c>
      <c r="J18" s="58">
        <v>1</v>
      </c>
      <c r="K18" s="58">
        <v>0</v>
      </c>
      <c r="L18" s="58">
        <v>0</v>
      </c>
      <c r="M18" s="58">
        <v>0</v>
      </c>
      <c r="N18" s="58">
        <v>0</v>
      </c>
      <c r="O18" s="22"/>
    </row>
    <row r="19" spans="1:14" ht="12.75">
      <c r="A19" s="55">
        <v>12</v>
      </c>
      <c r="B19" s="58" t="s">
        <v>17</v>
      </c>
      <c r="C19" s="58">
        <v>3</v>
      </c>
      <c r="D19" s="58">
        <v>3</v>
      </c>
      <c r="E19" s="58">
        <v>3</v>
      </c>
      <c r="F19" s="58">
        <v>7</v>
      </c>
      <c r="G19" s="58">
        <v>0</v>
      </c>
      <c r="H19" s="194">
        <f t="shared" si="0"/>
        <v>0</v>
      </c>
      <c r="I19" s="58">
        <v>160</v>
      </c>
      <c r="J19" s="58">
        <v>382</v>
      </c>
      <c r="K19" s="58">
        <v>2</v>
      </c>
      <c r="L19" s="58">
        <v>26</v>
      </c>
      <c r="M19" s="58">
        <v>0</v>
      </c>
      <c r="N19" s="58">
        <v>0</v>
      </c>
    </row>
    <row r="20" spans="1:14" ht="12.75">
      <c r="A20" s="55">
        <v>13</v>
      </c>
      <c r="B20" s="58" t="s">
        <v>166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194">
        <f t="shared" si="0"/>
        <v>0</v>
      </c>
      <c r="I20" s="58">
        <v>2</v>
      </c>
      <c r="J20" s="58">
        <v>4</v>
      </c>
      <c r="K20" s="58">
        <v>0</v>
      </c>
      <c r="L20" s="58">
        <v>0</v>
      </c>
      <c r="M20" s="58">
        <v>0</v>
      </c>
      <c r="N20" s="58">
        <v>0</v>
      </c>
    </row>
    <row r="21" spans="1:14" ht="12.75">
      <c r="A21" s="55">
        <v>14</v>
      </c>
      <c r="B21" s="58" t="s">
        <v>78</v>
      </c>
      <c r="C21" s="58">
        <v>1</v>
      </c>
      <c r="D21" s="58">
        <v>1</v>
      </c>
      <c r="E21" s="58">
        <v>1</v>
      </c>
      <c r="F21" s="58">
        <v>1</v>
      </c>
      <c r="G21" s="58">
        <v>0</v>
      </c>
      <c r="H21" s="194">
        <f t="shared" si="0"/>
        <v>0</v>
      </c>
      <c r="I21" s="58">
        <v>549</v>
      </c>
      <c r="J21" s="58">
        <v>908</v>
      </c>
      <c r="K21" s="58">
        <v>0</v>
      </c>
      <c r="L21" s="58">
        <v>0</v>
      </c>
      <c r="M21" s="58">
        <v>0</v>
      </c>
      <c r="N21" s="58">
        <v>0</v>
      </c>
    </row>
    <row r="22" spans="1:14" ht="12.75">
      <c r="A22" s="55">
        <v>15</v>
      </c>
      <c r="B22" s="58" t="s">
        <v>106</v>
      </c>
      <c r="C22" s="58">
        <v>1</v>
      </c>
      <c r="D22" s="58">
        <v>1</v>
      </c>
      <c r="E22" s="58">
        <v>1</v>
      </c>
      <c r="F22" s="58">
        <v>3</v>
      </c>
      <c r="G22" s="58">
        <v>0</v>
      </c>
      <c r="H22" s="194">
        <f t="shared" si="0"/>
        <v>0</v>
      </c>
      <c r="I22" s="58">
        <v>198</v>
      </c>
      <c r="J22" s="58">
        <v>258</v>
      </c>
      <c r="K22" s="58">
        <v>37</v>
      </c>
      <c r="L22" s="58">
        <v>57</v>
      </c>
      <c r="M22" s="58">
        <v>41</v>
      </c>
      <c r="N22" s="58">
        <v>61</v>
      </c>
    </row>
    <row r="23" spans="1:14" ht="12.75">
      <c r="A23" s="55">
        <v>16</v>
      </c>
      <c r="B23" s="58" t="s">
        <v>20</v>
      </c>
      <c r="C23" s="58">
        <v>26</v>
      </c>
      <c r="D23" s="58">
        <v>24</v>
      </c>
      <c r="E23" s="58">
        <v>24</v>
      </c>
      <c r="F23" s="58">
        <v>20</v>
      </c>
      <c r="G23" s="58">
        <v>2</v>
      </c>
      <c r="H23" s="194">
        <f t="shared" si="0"/>
        <v>0</v>
      </c>
      <c r="I23" s="58">
        <v>323</v>
      </c>
      <c r="J23" s="58">
        <v>315</v>
      </c>
      <c r="K23" s="58">
        <v>75</v>
      </c>
      <c r="L23" s="58">
        <v>69</v>
      </c>
      <c r="M23" s="58">
        <v>46</v>
      </c>
      <c r="N23" s="58">
        <v>42</v>
      </c>
    </row>
    <row r="24" spans="1:14" ht="12.75">
      <c r="A24" s="55">
        <v>17</v>
      </c>
      <c r="B24" s="58" t="s">
        <v>21</v>
      </c>
      <c r="C24" s="58">
        <v>14</v>
      </c>
      <c r="D24" s="58">
        <v>13</v>
      </c>
      <c r="E24" s="58">
        <v>13</v>
      </c>
      <c r="F24" s="58">
        <v>2</v>
      </c>
      <c r="G24" s="58">
        <v>1</v>
      </c>
      <c r="H24" s="194">
        <f t="shared" si="0"/>
        <v>0</v>
      </c>
      <c r="I24" s="58">
        <v>105</v>
      </c>
      <c r="J24" s="58">
        <v>31</v>
      </c>
      <c r="K24" s="58">
        <v>35</v>
      </c>
      <c r="L24" s="58">
        <v>10</v>
      </c>
      <c r="M24" s="58">
        <v>12</v>
      </c>
      <c r="N24" s="58">
        <v>4</v>
      </c>
    </row>
    <row r="25" spans="1:14" ht="12.75">
      <c r="A25" s="55">
        <v>18</v>
      </c>
      <c r="B25" s="5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194">
        <f t="shared" si="0"/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</row>
    <row r="26" spans="1:14" ht="12.75">
      <c r="A26" s="55">
        <v>19</v>
      </c>
      <c r="B26" s="58" t="s">
        <v>126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194">
        <f t="shared" si="0"/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</row>
    <row r="27" spans="1:14" s="236" customFormat="1" ht="14.25">
      <c r="A27" s="207"/>
      <c r="B27" s="168" t="s">
        <v>226</v>
      </c>
      <c r="C27" s="168">
        <f aca="true" t="shared" si="1" ref="C27:N27">SUM(C8:C26)</f>
        <v>311</v>
      </c>
      <c r="D27" s="168">
        <f t="shared" si="1"/>
        <v>282</v>
      </c>
      <c r="E27" s="168">
        <f t="shared" si="1"/>
        <v>209</v>
      </c>
      <c r="F27" s="168">
        <f t="shared" si="1"/>
        <v>328</v>
      </c>
      <c r="G27" s="168">
        <f t="shared" si="1"/>
        <v>26</v>
      </c>
      <c r="H27" s="201">
        <f t="shared" si="1"/>
        <v>3</v>
      </c>
      <c r="I27" s="168">
        <f t="shared" si="1"/>
        <v>5569</v>
      </c>
      <c r="J27" s="168">
        <f t="shared" si="1"/>
        <v>9613</v>
      </c>
      <c r="K27" s="168">
        <f t="shared" si="1"/>
        <v>1442</v>
      </c>
      <c r="L27" s="168">
        <f t="shared" si="1"/>
        <v>1981</v>
      </c>
      <c r="M27" s="168">
        <f t="shared" si="1"/>
        <v>1050</v>
      </c>
      <c r="N27" s="168">
        <f t="shared" si="1"/>
        <v>2193</v>
      </c>
    </row>
    <row r="28" spans="1:14" ht="12.75">
      <c r="A28" s="55">
        <v>20</v>
      </c>
      <c r="B28" s="58" t="s">
        <v>23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194">
        <f t="shared" si="0"/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</row>
    <row r="29" spans="1:14" ht="12.75">
      <c r="A29" s="55">
        <v>21</v>
      </c>
      <c r="B29" s="58" t="s">
        <v>274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194">
        <f t="shared" si="0"/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</row>
    <row r="30" spans="1:14" ht="12.75">
      <c r="A30" s="55">
        <v>22</v>
      </c>
      <c r="B30" s="58" t="s">
        <v>171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194">
        <f t="shared" si="0"/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</row>
    <row r="31" spans="1:14" ht="12.75">
      <c r="A31" s="55">
        <v>23</v>
      </c>
      <c r="B31" s="58" t="s">
        <v>22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194">
        <f t="shared" si="0"/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</row>
    <row r="32" spans="1:14" ht="12.75">
      <c r="A32" s="55">
        <v>24</v>
      </c>
      <c r="B32" s="58" t="s">
        <v>143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194">
        <f t="shared" si="0"/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</row>
    <row r="33" spans="1:14" ht="12.75">
      <c r="A33" s="55">
        <v>25</v>
      </c>
      <c r="B33" s="58" t="s">
        <v>18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194">
        <f t="shared" si="0"/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</row>
    <row r="34" spans="1:14" ht="12.75">
      <c r="A34" s="55">
        <v>26</v>
      </c>
      <c r="B34" s="58" t="s">
        <v>105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194">
        <f t="shared" si="0"/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</row>
    <row r="35" spans="1:14" s="236" customFormat="1" ht="14.25">
      <c r="A35" s="207"/>
      <c r="B35" s="168" t="s">
        <v>228</v>
      </c>
      <c r="C35" s="168">
        <f aca="true" t="shared" si="2" ref="C35:N35">SUM(C28:C34)</f>
        <v>0</v>
      </c>
      <c r="D35" s="168">
        <f t="shared" si="2"/>
        <v>0</v>
      </c>
      <c r="E35" s="168">
        <f t="shared" si="2"/>
        <v>0</v>
      </c>
      <c r="F35" s="168">
        <f t="shared" si="2"/>
        <v>0</v>
      </c>
      <c r="G35" s="168">
        <f t="shared" si="2"/>
        <v>0</v>
      </c>
      <c r="H35" s="201">
        <f t="shared" si="2"/>
        <v>0</v>
      </c>
      <c r="I35" s="168">
        <f t="shared" si="2"/>
        <v>0</v>
      </c>
      <c r="J35" s="168">
        <f t="shared" si="2"/>
        <v>0</v>
      </c>
      <c r="K35" s="168">
        <f t="shared" si="2"/>
        <v>0</v>
      </c>
      <c r="L35" s="168">
        <f t="shared" si="2"/>
        <v>0</v>
      </c>
      <c r="M35" s="168">
        <f t="shared" si="2"/>
        <v>0</v>
      </c>
      <c r="N35" s="168">
        <f t="shared" si="2"/>
        <v>0</v>
      </c>
    </row>
    <row r="36" spans="1:14" ht="12.75">
      <c r="A36" s="55">
        <v>27</v>
      </c>
      <c r="B36" s="58" t="s">
        <v>165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194">
        <f t="shared" si="0"/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</row>
    <row r="37" spans="1:14" ht="12.75">
      <c r="A37" s="55">
        <v>28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194">
        <f t="shared" si="0"/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</row>
    <row r="38" spans="1:14" ht="12.75">
      <c r="A38" s="55">
        <v>29</v>
      </c>
      <c r="B38" s="58" t="s">
        <v>220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194">
        <f t="shared" si="0"/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</row>
    <row r="39" spans="1:14" ht="12.75">
      <c r="A39" s="55">
        <v>30</v>
      </c>
      <c r="B39" s="58" t="s">
        <v>239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194">
        <f t="shared" si="0"/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</row>
    <row r="40" spans="1:14" ht="12.75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194">
        <f t="shared" si="0"/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ht="12.75">
      <c r="A41" s="55">
        <v>32</v>
      </c>
      <c r="B41" s="58" t="s">
        <v>222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194">
        <f t="shared" si="0"/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</row>
    <row r="42" spans="1:14" ht="12.75">
      <c r="A42" s="113">
        <v>33</v>
      </c>
      <c r="B42" s="116" t="s">
        <v>455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194">
        <f>C42-D42-G42</f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</row>
    <row r="43" spans="1:14" ht="12.75">
      <c r="A43" s="55">
        <v>34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194">
        <f t="shared" si="0"/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</row>
    <row r="44" spans="1:14" ht="12.75">
      <c r="A44" s="55">
        <v>35</v>
      </c>
      <c r="B44" s="52" t="s">
        <v>261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194">
        <f t="shared" si="0"/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</row>
    <row r="45" spans="1:14" ht="12.75">
      <c r="A45" s="55">
        <v>36</v>
      </c>
      <c r="B45" s="52" t="s">
        <v>24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194">
        <f t="shared" si="0"/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</row>
    <row r="46" spans="1:14" ht="12.75">
      <c r="A46" s="55">
        <v>37</v>
      </c>
      <c r="B46" s="52" t="s">
        <v>225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194">
        <f t="shared" si="0"/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</row>
    <row r="47" spans="1:14" ht="12.75">
      <c r="A47" s="55">
        <v>38</v>
      </c>
      <c r="B47" s="52" t="s">
        <v>456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194">
        <f>C47-D47-G47</f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</row>
    <row r="48" spans="1:14" ht="12.75">
      <c r="A48" s="55">
        <v>39</v>
      </c>
      <c r="B48" s="58" t="s">
        <v>537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194">
        <f t="shared" si="0"/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</row>
    <row r="49" spans="1:14" s="236" customFormat="1" ht="14.25">
      <c r="A49" s="207"/>
      <c r="B49" s="168" t="s">
        <v>227</v>
      </c>
      <c r="C49" s="168">
        <f aca="true" t="shared" si="3" ref="C49:N49">SUM(C36:C48)</f>
        <v>0</v>
      </c>
      <c r="D49" s="168">
        <f t="shared" si="3"/>
        <v>0</v>
      </c>
      <c r="E49" s="168">
        <f t="shared" si="3"/>
        <v>0</v>
      </c>
      <c r="F49" s="168">
        <f t="shared" si="3"/>
        <v>0</v>
      </c>
      <c r="G49" s="168">
        <f t="shared" si="3"/>
        <v>0</v>
      </c>
      <c r="H49" s="201">
        <f t="shared" si="3"/>
        <v>0</v>
      </c>
      <c r="I49" s="168">
        <f t="shared" si="3"/>
        <v>0</v>
      </c>
      <c r="J49" s="168">
        <f t="shared" si="3"/>
        <v>0</v>
      </c>
      <c r="K49" s="168">
        <f t="shared" si="3"/>
        <v>0</v>
      </c>
      <c r="L49" s="168">
        <f t="shared" si="3"/>
        <v>0</v>
      </c>
      <c r="M49" s="168">
        <f t="shared" si="3"/>
        <v>0</v>
      </c>
      <c r="N49" s="168">
        <f t="shared" si="3"/>
        <v>0</v>
      </c>
    </row>
    <row r="50" spans="1:14" s="236" customFormat="1" ht="12.75" customHeight="1">
      <c r="A50" s="207"/>
      <c r="B50" s="208" t="s">
        <v>125</v>
      </c>
      <c r="C50" s="168">
        <f aca="true" t="shared" si="4" ref="C50:N50">C27+C35+C49</f>
        <v>311</v>
      </c>
      <c r="D50" s="168">
        <f t="shared" si="4"/>
        <v>282</v>
      </c>
      <c r="E50" s="168">
        <f t="shared" si="4"/>
        <v>209</v>
      </c>
      <c r="F50" s="168">
        <f t="shared" si="4"/>
        <v>328</v>
      </c>
      <c r="G50" s="168">
        <f t="shared" si="4"/>
        <v>26</v>
      </c>
      <c r="H50" s="201">
        <f t="shared" si="4"/>
        <v>3</v>
      </c>
      <c r="I50" s="168">
        <f t="shared" si="4"/>
        <v>5569</v>
      </c>
      <c r="J50" s="168">
        <f t="shared" si="4"/>
        <v>9613</v>
      </c>
      <c r="K50" s="168">
        <f t="shared" si="4"/>
        <v>1442</v>
      </c>
      <c r="L50" s="168">
        <f t="shared" si="4"/>
        <v>1981</v>
      </c>
      <c r="M50" s="168">
        <f t="shared" si="4"/>
        <v>1050</v>
      </c>
      <c r="N50" s="168">
        <f t="shared" si="4"/>
        <v>2193</v>
      </c>
    </row>
    <row r="51" spans="2:10" ht="19.5" customHeight="1">
      <c r="B51" s="108"/>
      <c r="C51" s="23"/>
      <c r="D51" s="23"/>
      <c r="E51" s="23"/>
      <c r="F51" s="23"/>
      <c r="G51" s="23"/>
      <c r="H51" s="196"/>
      <c r="I51" s="23"/>
      <c r="J51" s="23"/>
    </row>
    <row r="52" ht="19.5" customHeight="1">
      <c r="B52" s="108"/>
    </row>
    <row r="53" ht="19.5" customHeight="1">
      <c r="B53" s="108"/>
    </row>
    <row r="54" spans="1:14" ht="19.5" customHeight="1">
      <c r="A54" s="322" t="s">
        <v>124</v>
      </c>
      <c r="B54" s="322" t="s">
        <v>5</v>
      </c>
      <c r="C54" s="730" t="s">
        <v>616</v>
      </c>
      <c r="D54" s="730"/>
      <c r="E54" s="730"/>
      <c r="F54" s="730"/>
      <c r="G54" s="730"/>
      <c r="H54" s="730"/>
      <c r="I54" s="366" t="s">
        <v>109</v>
      </c>
      <c r="J54" s="367"/>
      <c r="K54" s="368"/>
      <c r="L54" s="368"/>
      <c r="M54" s="368"/>
      <c r="N54" s="369"/>
    </row>
    <row r="55" spans="1:14" ht="12.75">
      <c r="A55" s="324" t="s">
        <v>6</v>
      </c>
      <c r="B55" s="370"/>
      <c r="C55" s="372" t="s">
        <v>80</v>
      </c>
      <c r="D55" s="332" t="s">
        <v>199</v>
      </c>
      <c r="E55" s="399" t="s">
        <v>110</v>
      </c>
      <c r="F55" s="400"/>
      <c r="G55" s="323" t="s">
        <v>80</v>
      </c>
      <c r="H55" s="282" t="s">
        <v>80</v>
      </c>
      <c r="I55" s="373" t="s">
        <v>86</v>
      </c>
      <c r="J55" s="374"/>
      <c r="K55" s="373" t="s">
        <v>141</v>
      </c>
      <c r="L55" s="330"/>
      <c r="M55" s="737" t="s">
        <v>145</v>
      </c>
      <c r="N55" s="738"/>
    </row>
    <row r="56" spans="1:14" ht="12.75">
      <c r="A56" s="370"/>
      <c r="B56" s="324"/>
      <c r="C56" s="325" t="s">
        <v>81</v>
      </c>
      <c r="D56" s="323" t="s">
        <v>77</v>
      </c>
      <c r="E56" s="323" t="s">
        <v>77</v>
      </c>
      <c r="F56" s="323" t="s">
        <v>64</v>
      </c>
      <c r="G56" s="325" t="s">
        <v>82</v>
      </c>
      <c r="H56" s="283" t="s">
        <v>91</v>
      </c>
      <c r="I56" s="377" t="s">
        <v>111</v>
      </c>
      <c r="J56" s="378"/>
      <c r="K56" s="401" t="s">
        <v>142</v>
      </c>
      <c r="L56" s="402"/>
      <c r="M56" s="725" t="s">
        <v>146</v>
      </c>
      <c r="N56" s="780"/>
    </row>
    <row r="57" spans="1:14" ht="12.75">
      <c r="A57" s="379"/>
      <c r="B57" s="379"/>
      <c r="C57" s="326"/>
      <c r="D57" s="326"/>
      <c r="E57" s="326"/>
      <c r="F57" s="326" t="s">
        <v>36</v>
      </c>
      <c r="G57" s="326" t="s">
        <v>83</v>
      </c>
      <c r="H57" s="284" t="s">
        <v>93</v>
      </c>
      <c r="I57" s="380" t="s">
        <v>77</v>
      </c>
      <c r="J57" s="380" t="s">
        <v>64</v>
      </c>
      <c r="K57" s="380" t="s">
        <v>57</v>
      </c>
      <c r="L57" s="380" t="s">
        <v>90</v>
      </c>
      <c r="M57" s="380" t="s">
        <v>77</v>
      </c>
      <c r="N57" s="380" t="s">
        <v>64</v>
      </c>
    </row>
    <row r="58" spans="1:14" ht="15.75" customHeight="1">
      <c r="A58" s="55">
        <v>40</v>
      </c>
      <c r="B58" s="58" t="s">
        <v>79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94">
        <f aca="true" t="shared" si="5" ref="H58:H65">C58-D58-G58</f>
        <v>0</v>
      </c>
      <c r="I58" s="129">
        <v>0</v>
      </c>
      <c r="J58" s="129">
        <v>0</v>
      </c>
      <c r="K58" s="129">
        <v>0</v>
      </c>
      <c r="L58" s="129">
        <v>0</v>
      </c>
      <c r="M58" s="129">
        <v>0</v>
      </c>
      <c r="N58" s="129">
        <v>0</v>
      </c>
    </row>
    <row r="59" spans="1:14" ht="15.75" customHeight="1">
      <c r="A59" s="55">
        <v>41</v>
      </c>
      <c r="B59" s="58" t="s">
        <v>284</v>
      </c>
      <c r="C59" s="129">
        <v>0</v>
      </c>
      <c r="D59" s="129">
        <v>0</v>
      </c>
      <c r="E59" s="129">
        <v>0</v>
      </c>
      <c r="F59" s="129">
        <v>0</v>
      </c>
      <c r="G59" s="129">
        <v>0</v>
      </c>
      <c r="H59" s="194">
        <f t="shared" si="5"/>
        <v>0</v>
      </c>
      <c r="I59" s="129">
        <v>0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</row>
    <row r="60" spans="1:14" ht="15.75" customHeight="1">
      <c r="A60" s="55">
        <v>42</v>
      </c>
      <c r="B60" s="58" t="s">
        <v>30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94">
        <f t="shared" si="5"/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</row>
    <row r="61" spans="1:14" ht="15.75" customHeight="1">
      <c r="A61" s="55">
        <v>43</v>
      </c>
      <c r="B61" s="58" t="s">
        <v>237</v>
      </c>
      <c r="C61" s="129">
        <v>51</v>
      </c>
      <c r="D61" s="129">
        <v>47</v>
      </c>
      <c r="E61" s="129">
        <v>47</v>
      </c>
      <c r="F61" s="129">
        <v>107</v>
      </c>
      <c r="G61" s="129">
        <v>0</v>
      </c>
      <c r="H61" s="194">
        <f t="shared" si="5"/>
        <v>4</v>
      </c>
      <c r="I61" s="129">
        <v>486</v>
      </c>
      <c r="J61" s="129">
        <v>715</v>
      </c>
      <c r="K61" s="129">
        <v>34</v>
      </c>
      <c r="L61" s="129">
        <v>30</v>
      </c>
      <c r="M61" s="129">
        <v>63</v>
      </c>
      <c r="N61" s="129">
        <v>92</v>
      </c>
    </row>
    <row r="62" spans="1:14" ht="15.75" customHeight="1">
      <c r="A62" s="55">
        <v>44</v>
      </c>
      <c r="B62" s="58" t="s">
        <v>29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94">
        <f t="shared" si="5"/>
        <v>0</v>
      </c>
      <c r="I62" s="129">
        <v>43</v>
      </c>
      <c r="J62" s="129">
        <v>13</v>
      </c>
      <c r="K62" s="129">
        <v>1</v>
      </c>
      <c r="L62" s="129">
        <v>0</v>
      </c>
      <c r="M62" s="129">
        <v>0</v>
      </c>
      <c r="N62" s="129">
        <v>0</v>
      </c>
    </row>
    <row r="63" spans="1:14" ht="15.75" customHeight="1">
      <c r="A63" s="55">
        <v>45</v>
      </c>
      <c r="B63" s="58" t="s">
        <v>575</v>
      </c>
      <c r="C63" s="129">
        <v>0</v>
      </c>
      <c r="D63" s="129">
        <v>0</v>
      </c>
      <c r="E63" s="129">
        <v>0</v>
      </c>
      <c r="F63" s="129">
        <v>0</v>
      </c>
      <c r="G63" s="129">
        <v>0</v>
      </c>
      <c r="H63" s="194">
        <f t="shared" si="5"/>
        <v>0</v>
      </c>
      <c r="I63" s="129">
        <v>2168</v>
      </c>
      <c r="J63" s="129">
        <v>2970</v>
      </c>
      <c r="K63" s="129">
        <v>415</v>
      </c>
      <c r="L63" s="129">
        <v>506</v>
      </c>
      <c r="M63" s="129">
        <v>167</v>
      </c>
      <c r="N63" s="129">
        <v>278</v>
      </c>
    </row>
    <row r="64" spans="1:14" ht="15.75" customHeight="1">
      <c r="A64" s="55">
        <v>46</v>
      </c>
      <c r="B64" s="58" t="s">
        <v>25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94">
        <f t="shared" si="5"/>
        <v>0</v>
      </c>
      <c r="I64" s="129">
        <v>0</v>
      </c>
      <c r="J64" s="129">
        <v>0</v>
      </c>
      <c r="K64" s="129">
        <v>0</v>
      </c>
      <c r="L64" s="129">
        <v>0</v>
      </c>
      <c r="M64" s="129">
        <v>0</v>
      </c>
      <c r="N64" s="129">
        <v>0</v>
      </c>
    </row>
    <row r="65" spans="1:14" ht="15.75" customHeight="1">
      <c r="A65" s="55">
        <v>47</v>
      </c>
      <c r="B65" s="58" t="s">
        <v>28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94">
        <f t="shared" si="5"/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</row>
    <row r="66" spans="1:14" s="237" customFormat="1" ht="15.75" customHeight="1">
      <c r="A66" s="55"/>
      <c r="B66" s="403" t="s">
        <v>125</v>
      </c>
      <c r="C66" s="404">
        <f aca="true" t="shared" si="6" ref="C66:N66">SUM(C58:C65)</f>
        <v>51</v>
      </c>
      <c r="D66" s="404">
        <f t="shared" si="6"/>
        <v>47</v>
      </c>
      <c r="E66" s="404">
        <f t="shared" si="6"/>
        <v>47</v>
      </c>
      <c r="F66" s="404">
        <f t="shared" si="6"/>
        <v>107</v>
      </c>
      <c r="G66" s="404">
        <f t="shared" si="6"/>
        <v>0</v>
      </c>
      <c r="H66" s="450">
        <f t="shared" si="6"/>
        <v>4</v>
      </c>
      <c r="I66" s="404">
        <f t="shared" si="6"/>
        <v>2697</v>
      </c>
      <c r="J66" s="404">
        <f t="shared" si="6"/>
        <v>3698</v>
      </c>
      <c r="K66" s="404">
        <f t="shared" si="6"/>
        <v>450</v>
      </c>
      <c r="L66" s="404">
        <f t="shared" si="6"/>
        <v>536</v>
      </c>
      <c r="M66" s="404">
        <f t="shared" si="6"/>
        <v>230</v>
      </c>
      <c r="N66" s="404">
        <f t="shared" si="6"/>
        <v>370</v>
      </c>
    </row>
    <row r="67" spans="1:14" ht="15.75" customHeight="1">
      <c r="A67" s="55"/>
      <c r="B67" s="120" t="s">
        <v>36</v>
      </c>
      <c r="C67" s="129"/>
      <c r="D67" s="129"/>
      <c r="E67" s="129"/>
      <c r="F67" s="129"/>
      <c r="G67" s="129"/>
      <c r="H67" s="285"/>
      <c r="I67" s="129"/>
      <c r="J67" s="129"/>
      <c r="K67" s="129"/>
      <c r="L67" s="129"/>
      <c r="M67" s="129"/>
      <c r="N67" s="129"/>
    </row>
    <row r="68" spans="1:14" ht="15.75" customHeight="1">
      <c r="A68" s="55">
        <v>48</v>
      </c>
      <c r="B68" s="129" t="s">
        <v>34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94">
        <f>C68-D68-G68</f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</row>
    <row r="69" spans="1:14" ht="15.75" customHeight="1">
      <c r="A69" s="55">
        <v>49</v>
      </c>
      <c r="B69" s="129" t="s">
        <v>132</v>
      </c>
      <c r="C69" s="129">
        <v>0</v>
      </c>
      <c r="D69" s="129">
        <v>0</v>
      </c>
      <c r="E69" s="129">
        <v>0</v>
      </c>
      <c r="F69" s="129">
        <v>0</v>
      </c>
      <c r="G69" s="129">
        <v>0</v>
      </c>
      <c r="H69" s="194">
        <f>C69-D69-G69</f>
        <v>0</v>
      </c>
      <c r="I69" s="129">
        <v>0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</row>
    <row r="70" spans="1:14" s="237" customFormat="1" ht="15.75" customHeight="1">
      <c r="A70" s="405"/>
      <c r="B70" s="403" t="s">
        <v>125</v>
      </c>
      <c r="C70" s="404">
        <f aca="true" t="shared" si="7" ref="C70:J70">SUM(C68:C69)</f>
        <v>0</v>
      </c>
      <c r="D70" s="404">
        <f t="shared" si="7"/>
        <v>0</v>
      </c>
      <c r="E70" s="404">
        <f t="shared" si="7"/>
        <v>0</v>
      </c>
      <c r="F70" s="404">
        <f t="shared" si="7"/>
        <v>0</v>
      </c>
      <c r="G70" s="404">
        <f t="shared" si="7"/>
        <v>0</v>
      </c>
      <c r="H70" s="450">
        <f t="shared" si="7"/>
        <v>0</v>
      </c>
      <c r="I70" s="404">
        <f t="shared" si="7"/>
        <v>0</v>
      </c>
      <c r="J70" s="404">
        <f t="shared" si="7"/>
        <v>0</v>
      </c>
      <c r="K70" s="404">
        <f>SUM(K68:K69)</f>
        <v>0</v>
      </c>
      <c r="L70" s="404">
        <f>SUM(L68:L69)</f>
        <v>0</v>
      </c>
      <c r="M70" s="404">
        <f>SUM(M68:M69)</f>
        <v>0</v>
      </c>
      <c r="N70" s="404">
        <f>SUM(N68:N69)</f>
        <v>0</v>
      </c>
    </row>
    <row r="71" spans="1:14" s="237" customFormat="1" ht="15.75" customHeight="1">
      <c r="A71" s="405"/>
      <c r="B71" s="403" t="s">
        <v>35</v>
      </c>
      <c r="C71" s="404">
        <f aca="true" t="shared" si="8" ref="C71:N71">+C50+C66+C70</f>
        <v>362</v>
      </c>
      <c r="D71" s="404">
        <f t="shared" si="8"/>
        <v>329</v>
      </c>
      <c r="E71" s="404">
        <f t="shared" si="8"/>
        <v>256</v>
      </c>
      <c r="F71" s="404">
        <f t="shared" si="8"/>
        <v>435</v>
      </c>
      <c r="G71" s="404">
        <f t="shared" si="8"/>
        <v>26</v>
      </c>
      <c r="H71" s="450">
        <f t="shared" si="8"/>
        <v>7</v>
      </c>
      <c r="I71" s="404">
        <f t="shared" si="8"/>
        <v>8266</v>
      </c>
      <c r="J71" s="404">
        <f t="shared" si="8"/>
        <v>13311</v>
      </c>
      <c r="K71" s="404">
        <f t="shared" si="8"/>
        <v>1892</v>
      </c>
      <c r="L71" s="404">
        <f t="shared" si="8"/>
        <v>2517</v>
      </c>
      <c r="M71" s="404">
        <f t="shared" si="8"/>
        <v>1280</v>
      </c>
      <c r="N71" s="404">
        <f t="shared" si="8"/>
        <v>2563</v>
      </c>
    </row>
    <row r="75" spans="4:6" ht="12.75">
      <c r="D75" s="24">
        <v>13</v>
      </c>
      <c r="E75" s="24" t="s">
        <v>560</v>
      </c>
      <c r="F75" s="22" t="s">
        <v>36</v>
      </c>
    </row>
  </sheetData>
  <mergeCells count="6">
    <mergeCell ref="M56:N56"/>
    <mergeCell ref="M55:N55"/>
    <mergeCell ref="C4:H4"/>
    <mergeCell ref="C54:H54"/>
    <mergeCell ref="M5:N5"/>
    <mergeCell ref="M6:N6"/>
  </mergeCells>
  <printOptions gridLines="1" horizontalCentered="1"/>
  <pageMargins left="0.75" right="0.75" top="0.38" bottom="1.01" header="0.28" footer="0.5"/>
  <pageSetup blackAndWhite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0"/>
  <sheetViews>
    <sheetView zoomScaleSheetLayoutView="100" workbookViewId="0" topLeftCell="A1">
      <selection activeCell="D17" sqref="D17"/>
    </sheetView>
  </sheetViews>
  <sheetFormatPr defaultColWidth="9.140625" defaultRowHeight="12.75"/>
  <cols>
    <col min="1" max="1" width="4.28125" style="198" customWidth="1"/>
    <col min="2" max="2" width="26.28125" style="198" customWidth="1"/>
    <col min="3" max="6" width="14.7109375" style="41" customWidth="1"/>
    <col min="7" max="7" width="14.7109375" style="198" customWidth="1"/>
    <col min="8" max="8" width="9.57421875" style="106" customWidth="1"/>
    <col min="9" max="16384" width="9.140625" style="106" customWidth="1"/>
  </cols>
  <sheetData>
    <row r="1" spans="1:7" ht="15">
      <c r="A1" s="38"/>
      <c r="B1" s="38"/>
      <c r="C1" s="38"/>
      <c r="D1" s="38"/>
      <c r="E1" s="38"/>
      <c r="F1" s="627"/>
      <c r="G1" s="197"/>
    </row>
    <row r="2" spans="1:10" ht="15">
      <c r="A2" s="38"/>
      <c r="B2" s="38"/>
      <c r="C2" s="38"/>
      <c r="D2" s="38"/>
      <c r="E2" s="38"/>
      <c r="F2" s="627"/>
      <c r="I2" s="108"/>
      <c r="J2" s="108"/>
    </row>
    <row r="3" spans="3:10" ht="15">
      <c r="C3" s="39"/>
      <c r="D3" s="39"/>
      <c r="E3" s="39"/>
      <c r="F3" s="628"/>
      <c r="I3" s="108"/>
      <c r="J3" s="108"/>
    </row>
    <row r="4" spans="1:10" ht="7.5" customHeight="1">
      <c r="A4" s="538"/>
      <c r="B4" s="538"/>
      <c r="C4" s="42"/>
      <c r="D4" s="42"/>
      <c r="E4" s="42"/>
      <c r="F4" s="629"/>
      <c r="G4" s="199"/>
      <c r="H4" s="108"/>
      <c r="I4" s="108"/>
      <c r="J4" s="108"/>
    </row>
    <row r="5" spans="1:10" ht="14.25">
      <c r="A5" s="536" t="s">
        <v>279</v>
      </c>
      <c r="B5" s="536" t="s">
        <v>5</v>
      </c>
      <c r="C5" s="43" t="s">
        <v>0</v>
      </c>
      <c r="D5" s="43" t="s">
        <v>1</v>
      </c>
      <c r="E5" s="43" t="s">
        <v>2</v>
      </c>
      <c r="F5" s="630" t="s">
        <v>3</v>
      </c>
      <c r="G5" s="43" t="s">
        <v>592</v>
      </c>
      <c r="H5" s="111"/>
      <c r="I5" s="111"/>
      <c r="J5" s="111"/>
    </row>
    <row r="6" spans="1:10" ht="12.75">
      <c r="A6" s="55">
        <v>1</v>
      </c>
      <c r="B6" s="58" t="s">
        <v>7</v>
      </c>
      <c r="C6" s="58">
        <v>77</v>
      </c>
      <c r="D6" s="58">
        <v>26</v>
      </c>
      <c r="E6" s="58">
        <v>50</v>
      </c>
      <c r="F6" s="194">
        <f>C6+D6+E6</f>
        <v>153</v>
      </c>
      <c r="G6" s="58">
        <v>2</v>
      </c>
      <c r="H6" s="19"/>
      <c r="I6" s="539"/>
      <c r="J6" s="539"/>
    </row>
    <row r="7" spans="1:8" ht="12.75">
      <c r="A7" s="55">
        <v>2</v>
      </c>
      <c r="B7" s="58" t="s">
        <v>8</v>
      </c>
      <c r="C7" s="58">
        <v>0</v>
      </c>
      <c r="D7" s="58">
        <v>0</v>
      </c>
      <c r="E7" s="58">
        <v>8</v>
      </c>
      <c r="F7" s="194">
        <f aca="true" t="shared" si="0" ref="F7:F46">C7+D7+E7</f>
        <v>8</v>
      </c>
      <c r="G7" s="58">
        <v>0</v>
      </c>
      <c r="H7" s="19"/>
    </row>
    <row r="8" spans="1:8" ht="12.75">
      <c r="A8" s="55">
        <v>3</v>
      </c>
      <c r="B8" s="58" t="s">
        <v>9</v>
      </c>
      <c r="C8" s="58">
        <v>16</v>
      </c>
      <c r="D8" s="58">
        <v>16</v>
      </c>
      <c r="E8" s="58">
        <v>39</v>
      </c>
      <c r="F8" s="194">
        <f t="shared" si="0"/>
        <v>71</v>
      </c>
      <c r="G8" s="58">
        <v>2</v>
      </c>
      <c r="H8" s="19"/>
    </row>
    <row r="9" spans="1:8" ht="12.75">
      <c r="A9" s="55">
        <v>4</v>
      </c>
      <c r="B9" s="58" t="s">
        <v>10</v>
      </c>
      <c r="C9" s="58">
        <v>125</v>
      </c>
      <c r="D9" s="58">
        <v>59</v>
      </c>
      <c r="E9" s="58">
        <v>74</v>
      </c>
      <c r="F9" s="194">
        <f t="shared" si="0"/>
        <v>258</v>
      </c>
      <c r="G9" s="58">
        <v>3</v>
      </c>
      <c r="H9" s="19"/>
    </row>
    <row r="10" spans="1:8" ht="12.75">
      <c r="A10" s="55">
        <v>5</v>
      </c>
      <c r="B10" s="58" t="s">
        <v>11</v>
      </c>
      <c r="C10" s="58">
        <v>73</v>
      </c>
      <c r="D10" s="58">
        <v>14</v>
      </c>
      <c r="E10" s="58">
        <v>21</v>
      </c>
      <c r="F10" s="194">
        <f t="shared" si="0"/>
        <v>108</v>
      </c>
      <c r="G10" s="58">
        <v>0</v>
      </c>
      <c r="H10" s="19"/>
    </row>
    <row r="11" spans="1:8" ht="12.75">
      <c r="A11" s="55">
        <v>6</v>
      </c>
      <c r="B11" s="58" t="s">
        <v>12</v>
      </c>
      <c r="C11" s="58">
        <v>7</v>
      </c>
      <c r="D11" s="58">
        <v>8</v>
      </c>
      <c r="E11" s="58">
        <v>30</v>
      </c>
      <c r="F11" s="194">
        <f t="shared" si="0"/>
        <v>45</v>
      </c>
      <c r="G11" s="58">
        <v>1</v>
      </c>
      <c r="H11" s="19"/>
    </row>
    <row r="12" spans="1:8" ht="12.75">
      <c r="A12" s="55">
        <v>7</v>
      </c>
      <c r="B12" s="58" t="s">
        <v>13</v>
      </c>
      <c r="C12" s="58">
        <v>201</v>
      </c>
      <c r="D12" s="58">
        <v>100</v>
      </c>
      <c r="E12" s="58">
        <v>67</v>
      </c>
      <c r="F12" s="194">
        <f t="shared" si="0"/>
        <v>368</v>
      </c>
      <c r="G12" s="58">
        <v>7</v>
      </c>
      <c r="H12" s="19"/>
    </row>
    <row r="13" spans="1:8" ht="12.75">
      <c r="A13" s="55">
        <v>8</v>
      </c>
      <c r="B13" s="58" t="s">
        <v>164</v>
      </c>
      <c r="C13" s="58">
        <v>0</v>
      </c>
      <c r="D13" s="58">
        <v>1</v>
      </c>
      <c r="E13" s="58">
        <v>16</v>
      </c>
      <c r="F13" s="194">
        <f t="shared" si="0"/>
        <v>17</v>
      </c>
      <c r="G13" s="58">
        <v>0</v>
      </c>
      <c r="H13" s="19"/>
    </row>
    <row r="14" spans="1:8" ht="12.75">
      <c r="A14" s="55">
        <v>9</v>
      </c>
      <c r="B14" s="58" t="s">
        <v>14</v>
      </c>
      <c r="C14" s="58">
        <v>3</v>
      </c>
      <c r="D14" s="58">
        <v>8</v>
      </c>
      <c r="E14" s="58">
        <v>24</v>
      </c>
      <c r="F14" s="194">
        <f t="shared" si="0"/>
        <v>35</v>
      </c>
      <c r="G14" s="58">
        <v>3</v>
      </c>
      <c r="H14" s="19"/>
    </row>
    <row r="15" spans="1:8" ht="12.75">
      <c r="A15" s="55">
        <v>10</v>
      </c>
      <c r="B15" s="58" t="s">
        <v>15</v>
      </c>
      <c r="C15" s="58">
        <v>0</v>
      </c>
      <c r="D15" s="58">
        <v>1</v>
      </c>
      <c r="E15" s="58">
        <v>9</v>
      </c>
      <c r="F15" s="194">
        <f t="shared" si="0"/>
        <v>10</v>
      </c>
      <c r="G15" s="58">
        <v>0</v>
      </c>
      <c r="H15" s="19"/>
    </row>
    <row r="16" spans="1:8" ht="12.75">
      <c r="A16" s="55">
        <v>11</v>
      </c>
      <c r="B16" s="58" t="s">
        <v>16</v>
      </c>
      <c r="C16" s="58">
        <v>1</v>
      </c>
      <c r="D16" s="58">
        <v>0</v>
      </c>
      <c r="E16" s="58">
        <v>13</v>
      </c>
      <c r="F16" s="194">
        <f>C16+D16+E16</f>
        <v>14</v>
      </c>
      <c r="G16" s="58">
        <v>0</v>
      </c>
      <c r="H16" s="19"/>
    </row>
    <row r="17" spans="1:8" ht="12.75">
      <c r="A17" s="55">
        <v>12</v>
      </c>
      <c r="B17" s="58" t="s">
        <v>282</v>
      </c>
      <c r="C17" s="58">
        <v>0</v>
      </c>
      <c r="D17" s="58">
        <v>8</v>
      </c>
      <c r="E17" s="58">
        <v>39</v>
      </c>
      <c r="F17" s="194">
        <f t="shared" si="0"/>
        <v>47</v>
      </c>
      <c r="G17" s="58">
        <v>1</v>
      </c>
      <c r="H17" s="19"/>
    </row>
    <row r="18" spans="1:8" ht="12.75">
      <c r="A18" s="55">
        <v>13</v>
      </c>
      <c r="B18" s="58" t="s">
        <v>166</v>
      </c>
      <c r="C18" s="58">
        <v>3</v>
      </c>
      <c r="D18" s="58">
        <v>11</v>
      </c>
      <c r="E18" s="58">
        <v>12</v>
      </c>
      <c r="F18" s="194">
        <f t="shared" si="0"/>
        <v>26</v>
      </c>
      <c r="G18" s="58">
        <v>0</v>
      </c>
      <c r="H18" s="19"/>
    </row>
    <row r="19" spans="1:8" ht="12.75">
      <c r="A19" s="55">
        <v>14</v>
      </c>
      <c r="B19" s="58" t="s">
        <v>78</v>
      </c>
      <c r="C19" s="58">
        <v>71</v>
      </c>
      <c r="D19" s="58">
        <v>40</v>
      </c>
      <c r="E19" s="58">
        <v>52</v>
      </c>
      <c r="F19" s="194">
        <f t="shared" si="0"/>
        <v>163</v>
      </c>
      <c r="G19" s="58">
        <v>0</v>
      </c>
      <c r="H19" s="19"/>
    </row>
    <row r="20" spans="1:8" ht="12.75">
      <c r="A20" s="55">
        <v>15</v>
      </c>
      <c r="B20" s="58" t="s">
        <v>106</v>
      </c>
      <c r="C20" s="58">
        <v>9</v>
      </c>
      <c r="D20" s="58">
        <v>4</v>
      </c>
      <c r="E20" s="58">
        <v>24</v>
      </c>
      <c r="F20" s="194">
        <f t="shared" si="0"/>
        <v>37</v>
      </c>
      <c r="G20" s="58">
        <v>0</v>
      </c>
      <c r="H20" s="19"/>
    </row>
    <row r="21" spans="1:8" ht="12.75">
      <c r="A21" s="55">
        <v>16</v>
      </c>
      <c r="B21" s="58" t="s">
        <v>20</v>
      </c>
      <c r="C21" s="58">
        <v>42</v>
      </c>
      <c r="D21" s="58">
        <v>18</v>
      </c>
      <c r="E21" s="58">
        <v>49</v>
      </c>
      <c r="F21" s="194">
        <f t="shared" si="0"/>
        <v>109</v>
      </c>
      <c r="G21" s="58">
        <v>1</v>
      </c>
      <c r="H21" s="19"/>
    </row>
    <row r="22" spans="1:8" ht="12.75">
      <c r="A22" s="55">
        <v>17</v>
      </c>
      <c r="B22" s="58" t="s">
        <v>21</v>
      </c>
      <c r="C22" s="58">
        <v>71</v>
      </c>
      <c r="D22" s="58">
        <v>40</v>
      </c>
      <c r="E22" s="58">
        <v>63</v>
      </c>
      <c r="F22" s="194">
        <f t="shared" si="0"/>
        <v>174</v>
      </c>
      <c r="G22" s="58">
        <v>1</v>
      </c>
      <c r="H22" s="19"/>
    </row>
    <row r="23" spans="1:8" ht="12.75">
      <c r="A23" s="55">
        <v>18</v>
      </c>
      <c r="B23" s="58" t="s">
        <v>19</v>
      </c>
      <c r="C23" s="58">
        <v>0</v>
      </c>
      <c r="D23" s="58">
        <v>0</v>
      </c>
      <c r="E23" s="58">
        <v>10</v>
      </c>
      <c r="F23" s="194">
        <f t="shared" si="0"/>
        <v>10</v>
      </c>
      <c r="G23" s="58">
        <v>0</v>
      </c>
      <c r="H23" s="19"/>
    </row>
    <row r="24" spans="1:8" ht="12.75">
      <c r="A24" s="55">
        <v>19</v>
      </c>
      <c r="B24" s="58" t="s">
        <v>126</v>
      </c>
      <c r="C24" s="58">
        <v>0</v>
      </c>
      <c r="D24" s="58">
        <v>0</v>
      </c>
      <c r="E24" s="58">
        <v>9</v>
      </c>
      <c r="F24" s="194">
        <f t="shared" si="0"/>
        <v>9</v>
      </c>
      <c r="G24" s="58">
        <v>0</v>
      </c>
      <c r="H24" s="19"/>
    </row>
    <row r="25" spans="1:8" ht="12.75">
      <c r="A25" s="55"/>
      <c r="B25" s="59" t="s">
        <v>226</v>
      </c>
      <c r="C25" s="59">
        <f>SUM(C6:C24)</f>
        <v>699</v>
      </c>
      <c r="D25" s="59">
        <f>SUM(D6:D24)</f>
        <v>354</v>
      </c>
      <c r="E25" s="59">
        <f>SUM(E6:E24)</f>
        <v>609</v>
      </c>
      <c r="F25" s="270">
        <f>SUM(F6:F24)</f>
        <v>1662</v>
      </c>
      <c r="G25" s="59">
        <f>SUM(G6:G24)</f>
        <v>21</v>
      </c>
      <c r="H25" s="19"/>
    </row>
    <row r="26" spans="1:8" ht="12.75">
      <c r="A26" s="55">
        <v>20</v>
      </c>
      <c r="B26" s="58" t="s">
        <v>23</v>
      </c>
      <c r="C26" s="58">
        <v>0</v>
      </c>
      <c r="D26" s="58">
        <v>0</v>
      </c>
      <c r="E26" s="58">
        <v>3</v>
      </c>
      <c r="F26" s="194">
        <f t="shared" si="0"/>
        <v>3</v>
      </c>
      <c r="G26" s="58">
        <v>0</v>
      </c>
      <c r="H26" s="19"/>
    </row>
    <row r="27" spans="1:8" ht="12.75">
      <c r="A27" s="55">
        <v>21</v>
      </c>
      <c r="B27" s="58" t="s">
        <v>274</v>
      </c>
      <c r="C27" s="58">
        <v>0</v>
      </c>
      <c r="D27" s="58">
        <v>0</v>
      </c>
      <c r="E27" s="58">
        <v>2</v>
      </c>
      <c r="F27" s="194">
        <f t="shared" si="0"/>
        <v>2</v>
      </c>
      <c r="G27" s="58">
        <v>0</v>
      </c>
      <c r="H27" s="19"/>
    </row>
    <row r="28" spans="1:8" ht="12.75">
      <c r="A28" s="55">
        <v>22</v>
      </c>
      <c r="B28" s="58" t="s">
        <v>171</v>
      </c>
      <c r="C28" s="58">
        <v>0</v>
      </c>
      <c r="D28" s="58">
        <v>0</v>
      </c>
      <c r="E28" s="58">
        <v>5</v>
      </c>
      <c r="F28" s="194">
        <f t="shared" si="0"/>
        <v>5</v>
      </c>
      <c r="G28" s="58">
        <v>0</v>
      </c>
      <c r="H28" s="19"/>
    </row>
    <row r="29" spans="1:8" ht="12.75">
      <c r="A29" s="55">
        <v>23</v>
      </c>
      <c r="B29" s="58" t="s">
        <v>22</v>
      </c>
      <c r="C29" s="58">
        <v>0</v>
      </c>
      <c r="D29" s="58">
        <v>0</v>
      </c>
      <c r="E29" s="58">
        <v>2</v>
      </c>
      <c r="F29" s="194">
        <f t="shared" si="0"/>
        <v>2</v>
      </c>
      <c r="G29" s="58">
        <v>0</v>
      </c>
      <c r="H29" s="19"/>
    </row>
    <row r="30" spans="1:8" ht="12.75">
      <c r="A30" s="55">
        <v>24</v>
      </c>
      <c r="B30" s="58" t="s">
        <v>143</v>
      </c>
      <c r="C30" s="58">
        <v>0</v>
      </c>
      <c r="D30" s="58">
        <v>1</v>
      </c>
      <c r="E30" s="58">
        <v>7</v>
      </c>
      <c r="F30" s="194">
        <f t="shared" si="0"/>
        <v>8</v>
      </c>
      <c r="G30" s="58">
        <v>0</v>
      </c>
      <c r="H30" s="19"/>
    </row>
    <row r="31" spans="1:8" ht="12.75">
      <c r="A31" s="55">
        <v>25</v>
      </c>
      <c r="B31" s="58" t="s">
        <v>18</v>
      </c>
      <c r="C31" s="58">
        <v>185</v>
      </c>
      <c r="D31" s="58">
        <v>197</v>
      </c>
      <c r="E31" s="58">
        <v>189</v>
      </c>
      <c r="F31" s="194">
        <f t="shared" si="0"/>
        <v>571</v>
      </c>
      <c r="G31" s="58">
        <v>3</v>
      </c>
      <c r="H31" s="19"/>
    </row>
    <row r="32" spans="1:8" ht="12.75">
      <c r="A32" s="55">
        <v>26</v>
      </c>
      <c r="B32" s="58" t="s">
        <v>105</v>
      </c>
      <c r="C32" s="58">
        <v>108</v>
      </c>
      <c r="D32" s="58">
        <v>123</v>
      </c>
      <c r="E32" s="58">
        <v>118</v>
      </c>
      <c r="F32" s="194">
        <f t="shared" si="0"/>
        <v>349</v>
      </c>
      <c r="G32" s="58">
        <v>3</v>
      </c>
      <c r="H32" s="19"/>
    </row>
    <row r="33" spans="1:8" ht="12.75">
      <c r="A33" s="55"/>
      <c r="B33" s="59" t="s">
        <v>228</v>
      </c>
      <c r="C33" s="59">
        <f>SUM(C26:C32)</f>
        <v>293</v>
      </c>
      <c r="D33" s="59">
        <f>SUM(D26:D32)</f>
        <v>321</v>
      </c>
      <c r="E33" s="59">
        <f>SUM(E26:E32)</f>
        <v>326</v>
      </c>
      <c r="F33" s="270">
        <f>SUM(F26:F32)</f>
        <v>940</v>
      </c>
      <c r="G33" s="59">
        <f>SUM(G26:G32)</f>
        <v>6</v>
      </c>
      <c r="H33" s="19"/>
    </row>
    <row r="34" spans="1:8" ht="12.75">
      <c r="A34" s="55">
        <v>27</v>
      </c>
      <c r="B34" s="58" t="s">
        <v>165</v>
      </c>
      <c r="C34" s="58">
        <v>0</v>
      </c>
      <c r="D34" s="58">
        <v>6</v>
      </c>
      <c r="E34" s="58">
        <v>16</v>
      </c>
      <c r="F34" s="194">
        <f t="shared" si="0"/>
        <v>22</v>
      </c>
      <c r="G34" s="58">
        <v>0</v>
      </c>
      <c r="H34" s="19"/>
    </row>
    <row r="35" spans="1:8" ht="12.75">
      <c r="A35" s="55">
        <v>28</v>
      </c>
      <c r="B35" s="58" t="s">
        <v>234</v>
      </c>
      <c r="C35" s="58">
        <v>2</v>
      </c>
      <c r="D35" s="58">
        <v>7</v>
      </c>
      <c r="E35" s="58">
        <v>28</v>
      </c>
      <c r="F35" s="194">
        <f t="shared" si="0"/>
        <v>37</v>
      </c>
      <c r="G35" s="58">
        <v>0</v>
      </c>
      <c r="H35" s="19"/>
    </row>
    <row r="36" spans="1:8" ht="12.75">
      <c r="A36" s="55">
        <v>29</v>
      </c>
      <c r="B36" s="58" t="s">
        <v>220</v>
      </c>
      <c r="C36" s="58">
        <v>0</v>
      </c>
      <c r="D36" s="58">
        <v>15</v>
      </c>
      <c r="E36" s="58">
        <v>28</v>
      </c>
      <c r="F36" s="194">
        <f t="shared" si="0"/>
        <v>43</v>
      </c>
      <c r="G36" s="58">
        <v>0</v>
      </c>
      <c r="H36" s="19"/>
    </row>
    <row r="37" spans="1:8" ht="12.75">
      <c r="A37" s="55">
        <v>30</v>
      </c>
      <c r="B37" s="58" t="s">
        <v>239</v>
      </c>
      <c r="C37" s="58">
        <v>0</v>
      </c>
      <c r="D37" s="58">
        <v>6</v>
      </c>
      <c r="E37" s="58">
        <v>14</v>
      </c>
      <c r="F37" s="194">
        <f t="shared" si="0"/>
        <v>20</v>
      </c>
      <c r="G37" s="58">
        <v>0</v>
      </c>
      <c r="H37" s="19"/>
    </row>
    <row r="38" spans="1:8" ht="12.75">
      <c r="A38" s="55">
        <v>31</v>
      </c>
      <c r="B38" s="58" t="s">
        <v>221</v>
      </c>
      <c r="C38" s="58">
        <v>0</v>
      </c>
      <c r="D38" s="58">
        <v>0</v>
      </c>
      <c r="E38" s="58">
        <v>5</v>
      </c>
      <c r="F38" s="194">
        <f t="shared" si="0"/>
        <v>5</v>
      </c>
      <c r="G38" s="58">
        <v>0</v>
      </c>
      <c r="H38" s="19"/>
    </row>
    <row r="39" spans="1:9" ht="12.75">
      <c r="A39" s="55">
        <v>32</v>
      </c>
      <c r="B39" s="58" t="s">
        <v>256</v>
      </c>
      <c r="C39" s="58">
        <v>0</v>
      </c>
      <c r="D39" s="58">
        <v>0</v>
      </c>
      <c r="E39" s="58">
        <v>2</v>
      </c>
      <c r="F39" s="194">
        <f t="shared" si="0"/>
        <v>2</v>
      </c>
      <c r="G39" s="58">
        <v>0</v>
      </c>
      <c r="H39" s="19"/>
      <c r="I39" s="545"/>
    </row>
    <row r="40" spans="1:8" ht="12.75">
      <c r="A40" s="113">
        <v>33</v>
      </c>
      <c r="B40" s="114" t="s">
        <v>455</v>
      </c>
      <c r="C40" s="58">
        <v>0</v>
      </c>
      <c r="D40" s="58">
        <v>0</v>
      </c>
      <c r="E40" s="58">
        <v>2</v>
      </c>
      <c r="F40" s="194">
        <f>C40+D40+E40</f>
        <v>2</v>
      </c>
      <c r="G40" s="58">
        <v>0</v>
      </c>
      <c r="H40" s="19"/>
    </row>
    <row r="41" spans="1:8" ht="12.75">
      <c r="A41" s="55">
        <v>34</v>
      </c>
      <c r="B41" s="58" t="s">
        <v>243</v>
      </c>
      <c r="C41" s="58">
        <v>0</v>
      </c>
      <c r="D41" s="58">
        <v>0</v>
      </c>
      <c r="E41" s="58">
        <v>1</v>
      </c>
      <c r="F41" s="194">
        <f t="shared" si="0"/>
        <v>1</v>
      </c>
      <c r="G41" s="58">
        <v>0</v>
      </c>
      <c r="H41" s="19"/>
    </row>
    <row r="42" spans="1:8" ht="12.75">
      <c r="A42" s="55">
        <v>35</v>
      </c>
      <c r="B42" s="58" t="s">
        <v>261</v>
      </c>
      <c r="C42" s="58">
        <v>0</v>
      </c>
      <c r="D42" s="58">
        <v>0</v>
      </c>
      <c r="E42" s="58">
        <v>3</v>
      </c>
      <c r="F42" s="194">
        <f t="shared" si="0"/>
        <v>3</v>
      </c>
      <c r="G42" s="58">
        <v>0</v>
      </c>
      <c r="H42" s="19"/>
    </row>
    <row r="43" spans="1:8" ht="12.75">
      <c r="A43" s="55">
        <v>36</v>
      </c>
      <c r="B43" s="58" t="s">
        <v>24</v>
      </c>
      <c r="C43" s="58">
        <v>0</v>
      </c>
      <c r="D43" s="58">
        <v>0</v>
      </c>
      <c r="E43" s="58">
        <v>2</v>
      </c>
      <c r="F43" s="194">
        <f t="shared" si="0"/>
        <v>2</v>
      </c>
      <c r="G43" s="58">
        <v>0</v>
      </c>
      <c r="H43" s="19"/>
    </row>
    <row r="44" spans="1:8" ht="12.75">
      <c r="A44" s="55">
        <v>37</v>
      </c>
      <c r="B44" s="58" t="s">
        <v>225</v>
      </c>
      <c r="C44" s="58">
        <v>0</v>
      </c>
      <c r="D44" s="58">
        <v>0</v>
      </c>
      <c r="E44" s="58">
        <v>1</v>
      </c>
      <c r="F44" s="194">
        <f t="shared" si="0"/>
        <v>1</v>
      </c>
      <c r="G44" s="58">
        <v>0</v>
      </c>
      <c r="H44" s="19"/>
    </row>
    <row r="45" spans="1:8" ht="12.75">
      <c r="A45" s="55">
        <v>38</v>
      </c>
      <c r="B45" s="58" t="s">
        <v>456</v>
      </c>
      <c r="C45" s="58">
        <v>0</v>
      </c>
      <c r="D45" s="58">
        <v>0</v>
      </c>
      <c r="E45" s="58">
        <v>2</v>
      </c>
      <c r="F45" s="194">
        <f t="shared" si="0"/>
        <v>2</v>
      </c>
      <c r="G45" s="58">
        <v>0</v>
      </c>
      <c r="H45" s="19"/>
    </row>
    <row r="46" spans="1:8" ht="12.75">
      <c r="A46" s="55">
        <v>39</v>
      </c>
      <c r="B46" s="58" t="s">
        <v>536</v>
      </c>
      <c r="C46" s="58">
        <v>1</v>
      </c>
      <c r="D46" s="58">
        <v>1</v>
      </c>
      <c r="E46" s="58">
        <v>24</v>
      </c>
      <c r="F46" s="194">
        <f t="shared" si="0"/>
        <v>26</v>
      </c>
      <c r="G46" s="58">
        <v>0</v>
      </c>
      <c r="H46" s="19"/>
    </row>
    <row r="47" spans="1:8" ht="12.75">
      <c r="A47" s="55"/>
      <c r="B47" s="59" t="s">
        <v>227</v>
      </c>
      <c r="C47" s="59">
        <f>SUM(C34:C46)</f>
        <v>3</v>
      </c>
      <c r="D47" s="59">
        <f>SUM(D34:D46)</f>
        <v>35</v>
      </c>
      <c r="E47" s="59">
        <f>SUM(E34:E46)</f>
        <v>128</v>
      </c>
      <c r="F47" s="270">
        <f>SUM(F34:F46)</f>
        <v>166</v>
      </c>
      <c r="G47" s="59">
        <f>SUM(G34:G46)</f>
        <v>0</v>
      </c>
      <c r="H47" s="19"/>
    </row>
    <row r="48" spans="1:10" ht="12.75">
      <c r="A48" s="55"/>
      <c r="B48" s="191" t="s">
        <v>125</v>
      </c>
      <c r="C48" s="59">
        <f>C25+C33+C47</f>
        <v>995</v>
      </c>
      <c r="D48" s="59">
        <f>D25+D33+D47</f>
        <v>710</v>
      </c>
      <c r="E48" s="59">
        <f>E25+E33+E47</f>
        <v>1063</v>
      </c>
      <c r="F48" s="270">
        <f>F25+F33+F47</f>
        <v>2768</v>
      </c>
      <c r="G48" s="59">
        <f>G25+G33+G47</f>
        <v>27</v>
      </c>
      <c r="H48" s="20"/>
      <c r="I48" s="20"/>
      <c r="J48" s="20"/>
    </row>
    <row r="49" spans="1:7" ht="12.75">
      <c r="A49" s="104"/>
      <c r="B49" s="104"/>
      <c r="C49" s="63"/>
      <c r="D49" s="63"/>
      <c r="E49" s="63"/>
      <c r="F49" s="271"/>
      <c r="G49" s="70"/>
    </row>
    <row r="50" spans="1:10" ht="15">
      <c r="A50" s="40"/>
      <c r="B50" s="40"/>
      <c r="C50" s="40"/>
      <c r="D50" s="40"/>
      <c r="E50" s="40"/>
      <c r="F50" s="627"/>
      <c r="G50" s="38"/>
      <c r="I50" s="108"/>
      <c r="J50" s="108"/>
    </row>
    <row r="51" spans="1:10" ht="15">
      <c r="A51" s="40"/>
      <c r="B51" s="40"/>
      <c r="C51" s="40"/>
      <c r="D51" s="40"/>
      <c r="E51" s="40"/>
      <c r="F51" s="627"/>
      <c r="G51" s="38"/>
      <c r="I51" s="108"/>
      <c r="J51" s="108"/>
    </row>
    <row r="52" spans="1:10" ht="15">
      <c r="A52" s="538"/>
      <c r="B52" s="538"/>
      <c r="C52" s="42"/>
      <c r="D52" s="42"/>
      <c r="E52" s="42"/>
      <c r="F52" s="629"/>
      <c r="G52" s="199"/>
      <c r="H52" s="108"/>
      <c r="I52" s="108"/>
      <c r="J52" s="108"/>
    </row>
    <row r="53" spans="1:10" ht="14.25">
      <c r="A53" s="536" t="s">
        <v>4</v>
      </c>
      <c r="B53" s="536" t="s">
        <v>5</v>
      </c>
      <c r="C53" s="43" t="s">
        <v>0</v>
      </c>
      <c r="D53" s="43" t="s">
        <v>1</v>
      </c>
      <c r="E53" s="43" t="s">
        <v>2</v>
      </c>
      <c r="F53" s="630" t="s">
        <v>3</v>
      </c>
      <c r="G53" s="43" t="s">
        <v>592</v>
      </c>
      <c r="H53" s="111"/>
      <c r="I53" s="111"/>
      <c r="J53" s="111"/>
    </row>
    <row r="54" spans="1:10" ht="14.25">
      <c r="A54" s="537" t="s">
        <v>6</v>
      </c>
      <c r="B54" s="537"/>
      <c r="C54" s="61"/>
      <c r="D54" s="61"/>
      <c r="E54" s="61"/>
      <c r="F54" s="631"/>
      <c r="G54" s="61"/>
      <c r="H54" s="108"/>
      <c r="I54" s="108"/>
      <c r="J54" s="108"/>
    </row>
    <row r="55" spans="1:10" s="540" customFormat="1" ht="18" customHeight="1">
      <c r="A55" s="55">
        <v>40</v>
      </c>
      <c r="B55" s="58" t="s">
        <v>79</v>
      </c>
      <c r="C55" s="58">
        <v>62</v>
      </c>
      <c r="D55" s="58">
        <v>18</v>
      </c>
      <c r="E55" s="58">
        <v>0</v>
      </c>
      <c r="F55" s="194">
        <f aca="true" t="shared" si="1" ref="F55:F62">C55+D55+E55</f>
        <v>80</v>
      </c>
      <c r="G55" s="58">
        <v>0</v>
      </c>
      <c r="I55" s="541"/>
      <c r="J55" s="541"/>
    </row>
    <row r="56" spans="1:10" s="540" customFormat="1" ht="18" customHeight="1">
      <c r="A56" s="55">
        <v>41</v>
      </c>
      <c r="B56" s="58" t="s">
        <v>284</v>
      </c>
      <c r="C56" s="58">
        <v>150</v>
      </c>
      <c r="D56" s="58">
        <v>44</v>
      </c>
      <c r="E56" s="58">
        <v>18</v>
      </c>
      <c r="F56" s="194">
        <f t="shared" si="1"/>
        <v>212</v>
      </c>
      <c r="G56" s="58">
        <v>0</v>
      </c>
      <c r="I56" s="541"/>
      <c r="J56" s="541"/>
    </row>
    <row r="57" spans="1:10" s="540" customFormat="1" ht="18" customHeight="1">
      <c r="A57" s="55">
        <v>42</v>
      </c>
      <c r="B57" s="58" t="s">
        <v>30</v>
      </c>
      <c r="C57" s="58">
        <v>24</v>
      </c>
      <c r="D57" s="58">
        <v>13</v>
      </c>
      <c r="E57" s="58">
        <v>5</v>
      </c>
      <c r="F57" s="194">
        <f t="shared" si="1"/>
        <v>42</v>
      </c>
      <c r="G57" s="58">
        <v>0</v>
      </c>
      <c r="I57" s="541"/>
      <c r="J57" s="541"/>
    </row>
    <row r="58" spans="1:10" s="540" customFormat="1" ht="18" customHeight="1">
      <c r="A58" s="55">
        <v>43</v>
      </c>
      <c r="B58" s="58" t="s">
        <v>237</v>
      </c>
      <c r="C58" s="58">
        <v>131</v>
      </c>
      <c r="D58" s="58">
        <v>57</v>
      </c>
      <c r="E58" s="58">
        <v>14</v>
      </c>
      <c r="F58" s="194">
        <f>C58+D58+E58</f>
        <v>202</v>
      </c>
      <c r="G58" s="58">
        <v>0</v>
      </c>
      <c r="I58" s="541"/>
      <c r="J58" s="541"/>
    </row>
    <row r="59" spans="1:10" s="540" customFormat="1" ht="18" customHeight="1">
      <c r="A59" s="55">
        <v>44</v>
      </c>
      <c r="B59" s="58" t="s">
        <v>29</v>
      </c>
      <c r="C59" s="58">
        <v>74</v>
      </c>
      <c r="D59" s="58">
        <v>7</v>
      </c>
      <c r="E59" s="58">
        <v>11</v>
      </c>
      <c r="F59" s="194">
        <f t="shared" si="1"/>
        <v>92</v>
      </c>
      <c r="G59" s="58">
        <v>0</v>
      </c>
      <c r="I59" s="541"/>
      <c r="J59" s="541"/>
    </row>
    <row r="60" spans="1:10" s="540" customFormat="1" ht="18" customHeight="1">
      <c r="A60" s="55">
        <v>45</v>
      </c>
      <c r="B60" s="58" t="s">
        <v>575</v>
      </c>
      <c r="C60" s="58">
        <v>226</v>
      </c>
      <c r="D60" s="58">
        <v>98</v>
      </c>
      <c r="E60" s="58">
        <v>21</v>
      </c>
      <c r="F60" s="194">
        <f t="shared" si="1"/>
        <v>345</v>
      </c>
      <c r="G60" s="58">
        <v>0</v>
      </c>
      <c r="I60" s="541"/>
      <c r="J60" s="541"/>
    </row>
    <row r="61" spans="1:10" s="540" customFormat="1" ht="18" customHeight="1">
      <c r="A61" s="55">
        <v>46</v>
      </c>
      <c r="B61" s="58" t="s">
        <v>25</v>
      </c>
      <c r="C61" s="58">
        <v>54</v>
      </c>
      <c r="D61" s="58">
        <v>8</v>
      </c>
      <c r="E61" s="58">
        <v>0</v>
      </c>
      <c r="F61" s="194">
        <f>C61+D61+E61</f>
        <v>62</v>
      </c>
      <c r="G61" s="58">
        <v>0</v>
      </c>
      <c r="I61" s="541"/>
      <c r="J61" s="541"/>
    </row>
    <row r="62" spans="1:10" s="540" customFormat="1" ht="18" customHeight="1">
      <c r="A62" s="55">
        <v>47</v>
      </c>
      <c r="B62" s="58" t="s">
        <v>28</v>
      </c>
      <c r="C62" s="58">
        <v>11</v>
      </c>
      <c r="D62" s="58">
        <v>9</v>
      </c>
      <c r="E62" s="58">
        <v>3</v>
      </c>
      <c r="F62" s="194">
        <f t="shared" si="1"/>
        <v>23</v>
      </c>
      <c r="G62" s="58">
        <v>0</v>
      </c>
      <c r="I62" s="541"/>
      <c r="J62" s="541"/>
    </row>
    <row r="63" spans="1:10" ht="12.75">
      <c r="A63" s="55"/>
      <c r="B63" s="191" t="s">
        <v>125</v>
      </c>
      <c r="C63" s="59">
        <f>SUM(C55:C62)</f>
        <v>732</v>
      </c>
      <c r="D63" s="59">
        <f>SUM(D55:D62)</f>
        <v>254</v>
      </c>
      <c r="E63" s="59">
        <f>SUM(E55:E62)</f>
        <v>72</v>
      </c>
      <c r="F63" s="270">
        <f>SUM(F55:F62)</f>
        <v>1058</v>
      </c>
      <c r="G63" s="59">
        <f>SUM(G55:G62)</f>
        <v>0</v>
      </c>
      <c r="I63" s="19"/>
      <c r="J63" s="19"/>
    </row>
    <row r="64" spans="1:10" ht="12.75">
      <c r="A64" s="55"/>
      <c r="B64" s="58"/>
      <c r="C64" s="58"/>
      <c r="D64" s="58"/>
      <c r="E64" s="58"/>
      <c r="F64" s="194"/>
      <c r="G64" s="58"/>
      <c r="I64" s="19"/>
      <c r="J64" s="19"/>
    </row>
    <row r="65" spans="1:10" ht="12.75">
      <c r="A65" s="55">
        <v>48</v>
      </c>
      <c r="B65" s="58" t="s">
        <v>34</v>
      </c>
      <c r="C65" s="58">
        <v>320</v>
      </c>
      <c r="D65" s="58">
        <v>471</v>
      </c>
      <c r="E65" s="58">
        <v>65</v>
      </c>
      <c r="F65" s="194">
        <f>C65+D65+E65</f>
        <v>856</v>
      </c>
      <c r="G65" s="58">
        <v>0</v>
      </c>
      <c r="I65" s="19"/>
      <c r="J65" s="19"/>
    </row>
    <row r="66" spans="1:10" ht="12.75">
      <c r="A66" s="55">
        <v>49</v>
      </c>
      <c r="B66" s="58" t="s">
        <v>132</v>
      </c>
      <c r="C66" s="58">
        <v>366</v>
      </c>
      <c r="D66" s="58">
        <v>0</v>
      </c>
      <c r="E66" s="58">
        <v>7</v>
      </c>
      <c r="F66" s="194">
        <f>C66+D66+E66</f>
        <v>373</v>
      </c>
      <c r="G66" s="58">
        <v>0</v>
      </c>
      <c r="I66" s="19"/>
      <c r="J66" s="19"/>
    </row>
    <row r="67" spans="1:10" ht="12.75">
      <c r="A67" s="55"/>
      <c r="B67" s="191" t="s">
        <v>125</v>
      </c>
      <c r="C67" s="59">
        <f>SUM(C65:C66)</f>
        <v>686</v>
      </c>
      <c r="D67" s="59">
        <f>SUM(D65:D66)</f>
        <v>471</v>
      </c>
      <c r="E67" s="59">
        <f>SUM(E65:E66)</f>
        <v>72</v>
      </c>
      <c r="F67" s="270">
        <f>SUM(F65:F66)</f>
        <v>1229</v>
      </c>
      <c r="G67" s="59">
        <f>SUM(G65:G66)</f>
        <v>0</v>
      </c>
      <c r="H67" s="20"/>
      <c r="I67" s="20"/>
      <c r="J67" s="20"/>
    </row>
    <row r="68" spans="1:10" ht="18" customHeight="1">
      <c r="A68" s="55"/>
      <c r="B68" s="191" t="s">
        <v>35</v>
      </c>
      <c r="C68" s="59">
        <f>C48+C63+C67</f>
        <v>2413</v>
      </c>
      <c r="D68" s="59">
        <f>D48+D63+D67</f>
        <v>1435</v>
      </c>
      <c r="E68" s="59">
        <f>E48+E63+E67</f>
        <v>1207</v>
      </c>
      <c r="F68" s="270">
        <f>F48+F63+F67</f>
        <v>5055</v>
      </c>
      <c r="G68" s="59">
        <f>G48+G63+G67</f>
        <v>27</v>
      </c>
      <c r="H68" s="20"/>
      <c r="I68" s="20"/>
      <c r="J68" s="20"/>
    </row>
    <row r="69" spans="1:7" ht="15">
      <c r="A69" s="200"/>
      <c r="B69" s="200"/>
      <c r="C69" s="66"/>
      <c r="D69" s="66"/>
      <c r="E69" s="66"/>
      <c r="F69" s="632"/>
      <c r="G69" s="200"/>
    </row>
    <row r="70" spans="3:6" ht="15">
      <c r="C70" s="41">
        <v>1</v>
      </c>
      <c r="F70" s="633"/>
    </row>
  </sheetData>
  <printOptions gridLines="1" horizontalCentered="1"/>
  <pageMargins left="0.748031496062992" right="0.748031496062992" top="0.52" bottom="0.64" header="0.25" footer="0.36"/>
  <pageSetup blackAndWhite="1" horizontalDpi="600" verticalDpi="600" orientation="landscape" paperSize="9" scale="80" r:id="rId2"/>
  <rowBreaks count="1" manualBreakCount="1">
    <brk id="4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T72"/>
  <sheetViews>
    <sheetView workbookViewId="0" topLeftCell="G46">
      <selection activeCell="P68" sqref="P68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9.140625" style="6" customWidth="1"/>
    <col min="4" max="4" width="10.7109375" style="6" customWidth="1"/>
    <col min="5" max="5" width="9.57421875" style="6" customWidth="1"/>
    <col min="6" max="6" width="9.8515625" style="6" customWidth="1"/>
    <col min="7" max="7" width="9.421875" style="6" customWidth="1"/>
    <col min="8" max="8" width="10.7109375" style="6" customWidth="1"/>
    <col min="9" max="9" width="9.28125" style="6" customWidth="1"/>
    <col min="10" max="10" width="10.8515625" style="6" customWidth="1"/>
    <col min="11" max="11" width="10.57421875" style="6" customWidth="1"/>
    <col min="12" max="14" width="9.8515625" style="6" customWidth="1"/>
    <col min="15" max="15" width="9.7109375" style="102" customWidth="1"/>
    <col min="16" max="16" width="12.7109375" style="102" customWidth="1"/>
    <col min="17" max="17" width="0.2890625" style="0" hidden="1" customWidth="1"/>
    <col min="18" max="18" width="0" style="0" hidden="1" customWidth="1"/>
    <col min="19" max="19" width="10.7109375" style="0" customWidth="1"/>
    <col min="20" max="20" width="11.28125" style="0" customWidth="1"/>
  </cols>
  <sheetData>
    <row r="1" spans="1:16" ht="14.25">
      <c r="A1" s="28"/>
      <c r="B1" s="28"/>
      <c r="C1" s="99"/>
      <c r="D1" s="99"/>
      <c r="E1" s="99"/>
      <c r="F1" s="99"/>
      <c r="G1" s="99"/>
      <c r="H1" s="99"/>
      <c r="I1" s="81"/>
      <c r="J1" s="81"/>
      <c r="K1" s="81"/>
      <c r="L1" s="81"/>
      <c r="M1" s="81"/>
      <c r="N1" s="81"/>
      <c r="O1" s="195"/>
      <c r="P1" s="195"/>
    </row>
    <row r="2" spans="1:16" ht="18" customHeight="1">
      <c r="A2" s="32"/>
      <c r="B2" s="32"/>
      <c r="C2" s="81" t="s">
        <v>36</v>
      </c>
      <c r="D2" s="99" t="s">
        <v>36</v>
      </c>
      <c r="E2" s="99"/>
      <c r="F2" s="99"/>
      <c r="G2" s="99"/>
      <c r="H2" s="81"/>
      <c r="I2" s="81"/>
      <c r="J2" s="81"/>
      <c r="K2" s="81"/>
      <c r="L2" s="81"/>
      <c r="M2" s="81"/>
      <c r="N2" s="81"/>
      <c r="O2" s="271"/>
      <c r="P2" s="195"/>
    </row>
    <row r="3" spans="1:16" ht="18" customHeight="1">
      <c r="A3" s="32"/>
      <c r="B3" s="32"/>
      <c r="C3" s="64" t="s">
        <v>36</v>
      </c>
      <c r="D3" s="151" t="s">
        <v>84</v>
      </c>
      <c r="E3" s="88"/>
      <c r="F3" s="88"/>
      <c r="G3" s="88" t="s">
        <v>36</v>
      </c>
      <c r="H3" s="88" t="s">
        <v>36</v>
      </c>
      <c r="I3" s="88" t="s">
        <v>36</v>
      </c>
      <c r="J3" s="88" t="s">
        <v>36</v>
      </c>
      <c r="K3" s="88" t="s">
        <v>36</v>
      </c>
      <c r="L3" s="88"/>
      <c r="M3" s="88"/>
      <c r="N3" s="88"/>
      <c r="O3" s="291"/>
      <c r="P3" s="195"/>
    </row>
    <row r="4" spans="1:16" ht="15" customHeight="1">
      <c r="A4" s="28" t="s">
        <v>4</v>
      </c>
      <c r="B4" s="44" t="s">
        <v>5</v>
      </c>
      <c r="C4" s="787" t="s">
        <v>151</v>
      </c>
      <c r="D4" s="788"/>
      <c r="E4" s="787" t="s">
        <v>150</v>
      </c>
      <c r="F4" s="788"/>
      <c r="G4" s="787" t="s">
        <v>149</v>
      </c>
      <c r="H4" s="788"/>
      <c r="I4" s="787" t="s">
        <v>148</v>
      </c>
      <c r="J4" s="788"/>
      <c r="K4" s="787" t="s">
        <v>147</v>
      </c>
      <c r="L4" s="788"/>
      <c r="M4" s="787" t="s">
        <v>230</v>
      </c>
      <c r="N4" s="788"/>
      <c r="O4" s="274" t="s">
        <v>224</v>
      </c>
      <c r="P4" s="292"/>
    </row>
    <row r="5" spans="1:16" ht="12.75">
      <c r="A5" s="28" t="s">
        <v>6</v>
      </c>
      <c r="B5" s="45"/>
      <c r="C5" s="84" t="s">
        <v>57</v>
      </c>
      <c r="D5" s="84" t="s">
        <v>64</v>
      </c>
      <c r="E5" s="84" t="s">
        <v>57</v>
      </c>
      <c r="F5" s="84" t="s">
        <v>64</v>
      </c>
      <c r="G5" s="84" t="s">
        <v>57</v>
      </c>
      <c r="H5" s="84" t="s">
        <v>64</v>
      </c>
      <c r="I5" s="84" t="s">
        <v>57</v>
      </c>
      <c r="J5" s="84" t="s">
        <v>64</v>
      </c>
      <c r="K5" s="84" t="s">
        <v>57</v>
      </c>
      <c r="L5" s="84" t="s">
        <v>64</v>
      </c>
      <c r="M5" s="84" t="s">
        <v>57</v>
      </c>
      <c r="N5" s="84" t="s">
        <v>64</v>
      </c>
      <c r="O5" s="278" t="s">
        <v>57</v>
      </c>
      <c r="P5" s="278" t="s">
        <v>64</v>
      </c>
    </row>
    <row r="6" spans="1:20" s="106" customFormat="1" ht="12.75">
      <c r="A6" s="55">
        <v>1</v>
      </c>
      <c r="B6" s="58" t="s">
        <v>7</v>
      </c>
      <c r="C6" s="58">
        <v>681</v>
      </c>
      <c r="D6" s="58">
        <v>205</v>
      </c>
      <c r="E6" s="58">
        <v>75</v>
      </c>
      <c r="F6" s="58">
        <v>133</v>
      </c>
      <c r="G6" s="58">
        <v>90</v>
      </c>
      <c r="H6" s="58">
        <v>73</v>
      </c>
      <c r="I6" s="58">
        <v>0</v>
      </c>
      <c r="J6" s="58">
        <v>0</v>
      </c>
      <c r="K6" s="58">
        <v>7</v>
      </c>
      <c r="L6" s="58">
        <v>7</v>
      </c>
      <c r="M6" s="58">
        <v>19</v>
      </c>
      <c r="N6" s="58">
        <v>11</v>
      </c>
      <c r="O6" s="194">
        <f aca="true" t="shared" si="0" ref="O6:O24">C6+E6+G6+I6+K6+M6</f>
        <v>872</v>
      </c>
      <c r="P6" s="194">
        <f aca="true" t="shared" si="1" ref="P6:P24">D6+F6+H6+J6+L6+N6</f>
        <v>429</v>
      </c>
      <c r="Q6" s="22">
        <v>130</v>
      </c>
      <c r="R6" s="19">
        <v>11.01</v>
      </c>
      <c r="S6" s="19"/>
      <c r="T6" s="19"/>
    </row>
    <row r="7" spans="1:20" s="106" customFormat="1" ht="12.75">
      <c r="A7" s="55">
        <v>2</v>
      </c>
      <c r="B7" s="58" t="s">
        <v>8</v>
      </c>
      <c r="C7" s="58">
        <v>3</v>
      </c>
      <c r="D7" s="58">
        <v>8</v>
      </c>
      <c r="E7" s="58">
        <v>1</v>
      </c>
      <c r="F7" s="58">
        <v>4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</v>
      </c>
      <c r="N7" s="58">
        <v>1</v>
      </c>
      <c r="O7" s="194">
        <f t="shared" si="0"/>
        <v>5</v>
      </c>
      <c r="P7" s="194">
        <f t="shared" si="1"/>
        <v>13</v>
      </c>
      <c r="Q7" s="22">
        <v>0</v>
      </c>
      <c r="R7" s="19">
        <v>0</v>
      </c>
      <c r="S7" s="19"/>
      <c r="T7" s="19"/>
    </row>
    <row r="8" spans="1:20" s="106" customFormat="1" ht="12.75">
      <c r="A8" s="55">
        <v>3</v>
      </c>
      <c r="B8" s="58" t="s">
        <v>9</v>
      </c>
      <c r="C8" s="58">
        <v>210</v>
      </c>
      <c r="D8" s="58">
        <v>176</v>
      </c>
      <c r="E8" s="58">
        <v>5</v>
      </c>
      <c r="F8" s="58">
        <v>16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92</v>
      </c>
      <c r="N8" s="58">
        <v>248</v>
      </c>
      <c r="O8" s="194">
        <f t="shared" si="0"/>
        <v>307</v>
      </c>
      <c r="P8" s="194">
        <f t="shared" si="1"/>
        <v>440</v>
      </c>
      <c r="Q8" s="22">
        <v>173</v>
      </c>
      <c r="R8" s="19">
        <v>278.5</v>
      </c>
      <c r="S8" s="19"/>
      <c r="T8" s="19"/>
    </row>
    <row r="9" spans="1:20" ht="12.75">
      <c r="A9" s="51">
        <v>4</v>
      </c>
      <c r="B9" s="52" t="s">
        <v>10</v>
      </c>
      <c r="C9" s="52">
        <v>248</v>
      </c>
      <c r="D9" s="52">
        <v>403</v>
      </c>
      <c r="E9" s="52">
        <v>41</v>
      </c>
      <c r="F9" s="52">
        <v>56</v>
      </c>
      <c r="G9" s="52">
        <v>24</v>
      </c>
      <c r="H9" s="52">
        <v>32</v>
      </c>
      <c r="I9" s="52">
        <v>0</v>
      </c>
      <c r="J9" s="52">
        <v>0</v>
      </c>
      <c r="K9" s="52">
        <v>0</v>
      </c>
      <c r="L9" s="52">
        <v>0</v>
      </c>
      <c r="M9" s="52">
        <v>117</v>
      </c>
      <c r="N9" s="52">
        <v>228</v>
      </c>
      <c r="O9" s="194">
        <f t="shared" si="0"/>
        <v>430</v>
      </c>
      <c r="P9" s="194">
        <f t="shared" si="1"/>
        <v>719</v>
      </c>
      <c r="Q9" s="6">
        <v>359</v>
      </c>
      <c r="R9" s="7">
        <v>214</v>
      </c>
      <c r="S9" s="7"/>
      <c r="T9" s="7"/>
    </row>
    <row r="10" spans="1:20" ht="12.75">
      <c r="A10" s="51">
        <v>5</v>
      </c>
      <c r="B10" s="52" t="s">
        <v>11</v>
      </c>
      <c r="C10" s="52">
        <v>222</v>
      </c>
      <c r="D10" s="52">
        <v>318</v>
      </c>
      <c r="E10" s="52">
        <v>8</v>
      </c>
      <c r="F10" s="52">
        <v>15</v>
      </c>
      <c r="G10" s="52">
        <v>17</v>
      </c>
      <c r="H10" s="52">
        <v>11</v>
      </c>
      <c r="I10" s="52">
        <v>0</v>
      </c>
      <c r="J10" s="52">
        <v>0</v>
      </c>
      <c r="K10" s="52">
        <v>16</v>
      </c>
      <c r="L10" s="52">
        <v>9</v>
      </c>
      <c r="M10" s="52">
        <v>10</v>
      </c>
      <c r="N10" s="52">
        <v>28</v>
      </c>
      <c r="O10" s="194">
        <f t="shared" si="0"/>
        <v>273</v>
      </c>
      <c r="P10" s="194">
        <f t="shared" si="1"/>
        <v>381</v>
      </c>
      <c r="Q10" s="6">
        <v>65</v>
      </c>
      <c r="R10" s="7">
        <v>61.08</v>
      </c>
      <c r="S10" s="7"/>
      <c r="T10" s="7"/>
    </row>
    <row r="11" spans="1:20" ht="12.75">
      <c r="A11" s="51">
        <v>6</v>
      </c>
      <c r="B11" s="52" t="s">
        <v>12</v>
      </c>
      <c r="C11" s="52">
        <v>202</v>
      </c>
      <c r="D11" s="52">
        <v>180</v>
      </c>
      <c r="E11" s="52">
        <v>105</v>
      </c>
      <c r="F11" s="52">
        <v>110</v>
      </c>
      <c r="G11" s="52">
        <v>55</v>
      </c>
      <c r="H11" s="52">
        <v>65</v>
      </c>
      <c r="I11" s="52">
        <v>0</v>
      </c>
      <c r="J11" s="52">
        <v>0</v>
      </c>
      <c r="K11" s="52">
        <v>0</v>
      </c>
      <c r="L11" s="52">
        <v>0</v>
      </c>
      <c r="M11" s="52">
        <v>31</v>
      </c>
      <c r="N11" s="52">
        <v>37</v>
      </c>
      <c r="O11" s="194">
        <f t="shared" si="0"/>
        <v>393</v>
      </c>
      <c r="P11" s="194">
        <f t="shared" si="1"/>
        <v>392</v>
      </c>
      <c r="Q11" s="6">
        <v>0</v>
      </c>
      <c r="R11" s="7">
        <v>0</v>
      </c>
      <c r="S11" s="7"/>
      <c r="T11" s="7"/>
    </row>
    <row r="12" spans="1:20" s="106" customFormat="1" ht="12.75">
      <c r="A12" s="55">
        <v>7</v>
      </c>
      <c r="B12" s="58" t="s">
        <v>13</v>
      </c>
      <c r="C12" s="58">
        <v>1306</v>
      </c>
      <c r="D12" s="58">
        <v>1062</v>
      </c>
      <c r="E12" s="58">
        <v>125</v>
      </c>
      <c r="F12" s="58">
        <v>211</v>
      </c>
      <c r="G12" s="58">
        <v>155</v>
      </c>
      <c r="H12" s="58">
        <v>138</v>
      </c>
      <c r="I12" s="58">
        <v>0</v>
      </c>
      <c r="J12" s="58">
        <v>0</v>
      </c>
      <c r="K12" s="58">
        <v>28</v>
      </c>
      <c r="L12" s="58">
        <v>23</v>
      </c>
      <c r="M12" s="58">
        <v>578</v>
      </c>
      <c r="N12" s="58">
        <v>746</v>
      </c>
      <c r="O12" s="194">
        <f>C12+E12+G12+I12+K12+M12</f>
        <v>2192</v>
      </c>
      <c r="P12" s="194">
        <f t="shared" si="1"/>
        <v>2180</v>
      </c>
      <c r="Q12" s="22"/>
      <c r="R12" s="19"/>
      <c r="S12" s="19"/>
      <c r="T12" s="19"/>
    </row>
    <row r="13" spans="1:20" s="106" customFormat="1" ht="12.75">
      <c r="A13" s="55">
        <v>8</v>
      </c>
      <c r="B13" s="58" t="s">
        <v>164</v>
      </c>
      <c r="C13" s="58">
        <v>32</v>
      </c>
      <c r="D13" s="58">
        <v>51</v>
      </c>
      <c r="E13" s="58">
        <v>7</v>
      </c>
      <c r="F13" s="58">
        <v>15</v>
      </c>
      <c r="G13" s="58">
        <v>3</v>
      </c>
      <c r="H13" s="58">
        <v>3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194">
        <f t="shared" si="0"/>
        <v>42</v>
      </c>
      <c r="P13" s="194">
        <f t="shared" si="1"/>
        <v>69</v>
      </c>
      <c r="Q13" s="22"/>
      <c r="R13" s="19"/>
      <c r="S13" s="19"/>
      <c r="T13" s="19"/>
    </row>
    <row r="14" spans="1:20" ht="12.75">
      <c r="A14" s="51">
        <v>9</v>
      </c>
      <c r="B14" s="52" t="s">
        <v>14</v>
      </c>
      <c r="C14" s="52">
        <v>103</v>
      </c>
      <c r="D14" s="52">
        <v>198</v>
      </c>
      <c r="E14" s="52">
        <v>15</v>
      </c>
      <c r="F14" s="52">
        <v>32</v>
      </c>
      <c r="G14" s="52">
        <v>8</v>
      </c>
      <c r="H14" s="52">
        <v>20</v>
      </c>
      <c r="I14" s="52">
        <v>0</v>
      </c>
      <c r="J14" s="52">
        <v>0</v>
      </c>
      <c r="K14" s="52">
        <v>0</v>
      </c>
      <c r="L14" s="52">
        <v>0</v>
      </c>
      <c r="M14" s="52">
        <v>39</v>
      </c>
      <c r="N14" s="52">
        <v>91</v>
      </c>
      <c r="O14" s="194">
        <f t="shared" si="0"/>
        <v>165</v>
      </c>
      <c r="P14" s="194">
        <f t="shared" si="1"/>
        <v>341</v>
      </c>
      <c r="Q14" s="6"/>
      <c r="R14" s="7"/>
      <c r="S14" s="7"/>
      <c r="T14" s="7"/>
    </row>
    <row r="15" spans="1:20" ht="12.75">
      <c r="A15" s="51">
        <v>10</v>
      </c>
      <c r="B15" s="52" t="s">
        <v>15</v>
      </c>
      <c r="C15" s="52">
        <v>19</v>
      </c>
      <c r="D15" s="52">
        <v>7</v>
      </c>
      <c r="E15" s="52">
        <v>3</v>
      </c>
      <c r="F15" s="52">
        <v>1</v>
      </c>
      <c r="G15" s="52">
        <v>10</v>
      </c>
      <c r="H15" s="52">
        <v>4</v>
      </c>
      <c r="I15" s="52">
        <v>0</v>
      </c>
      <c r="J15" s="52">
        <v>0</v>
      </c>
      <c r="K15" s="52">
        <v>0</v>
      </c>
      <c r="L15" s="52">
        <v>0</v>
      </c>
      <c r="M15" s="52">
        <v>11</v>
      </c>
      <c r="N15" s="52">
        <v>5</v>
      </c>
      <c r="O15" s="194">
        <f t="shared" si="0"/>
        <v>43</v>
      </c>
      <c r="P15" s="194">
        <f t="shared" si="1"/>
        <v>17</v>
      </c>
      <c r="Q15" s="6"/>
      <c r="R15" s="7"/>
      <c r="S15" s="7"/>
      <c r="T15" s="7"/>
    </row>
    <row r="16" spans="1:20" ht="12.75">
      <c r="A16" s="51">
        <v>11</v>
      </c>
      <c r="B16" s="52" t="s">
        <v>16</v>
      </c>
      <c r="C16" s="52">
        <v>95</v>
      </c>
      <c r="D16" s="52">
        <v>59</v>
      </c>
      <c r="E16" s="52">
        <v>3</v>
      </c>
      <c r="F16" s="52">
        <v>5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194">
        <f t="shared" si="0"/>
        <v>98</v>
      </c>
      <c r="P16" s="194">
        <f t="shared" si="1"/>
        <v>64</v>
      </c>
      <c r="Q16" s="6">
        <v>17</v>
      </c>
      <c r="R16" s="7">
        <v>33.56</v>
      </c>
      <c r="S16" s="7"/>
      <c r="T16" s="7"/>
    </row>
    <row r="17" spans="1:20" ht="12.75">
      <c r="A17" s="51">
        <v>12</v>
      </c>
      <c r="B17" s="52" t="s">
        <v>17</v>
      </c>
      <c r="C17" s="52">
        <v>107</v>
      </c>
      <c r="D17" s="52">
        <v>254</v>
      </c>
      <c r="E17" s="52">
        <v>26</v>
      </c>
      <c r="F17" s="52">
        <v>98</v>
      </c>
      <c r="G17" s="52">
        <v>13</v>
      </c>
      <c r="H17" s="52">
        <v>27</v>
      </c>
      <c r="I17" s="52">
        <v>0</v>
      </c>
      <c r="J17" s="52">
        <v>0</v>
      </c>
      <c r="K17" s="52">
        <v>0</v>
      </c>
      <c r="L17" s="52">
        <v>0</v>
      </c>
      <c r="M17" s="52">
        <v>57</v>
      </c>
      <c r="N17" s="52">
        <v>491</v>
      </c>
      <c r="O17" s="194">
        <f t="shared" si="0"/>
        <v>203</v>
      </c>
      <c r="P17" s="194">
        <f t="shared" si="1"/>
        <v>870</v>
      </c>
      <c r="Q17" s="6"/>
      <c r="R17" s="7"/>
      <c r="S17" s="7"/>
      <c r="T17" s="7"/>
    </row>
    <row r="18" spans="1:20" ht="12.75">
      <c r="A18" s="51">
        <v>13</v>
      </c>
      <c r="B18" s="52" t="s">
        <v>166</v>
      </c>
      <c r="C18" s="52">
        <v>181</v>
      </c>
      <c r="D18" s="52">
        <v>188</v>
      </c>
      <c r="E18" s="52">
        <v>222</v>
      </c>
      <c r="F18" s="52">
        <v>1250</v>
      </c>
      <c r="G18" s="52">
        <v>8</v>
      </c>
      <c r="H18" s="52">
        <v>8</v>
      </c>
      <c r="I18" s="52">
        <v>0</v>
      </c>
      <c r="J18" s="52">
        <v>0</v>
      </c>
      <c r="K18" s="52">
        <v>2</v>
      </c>
      <c r="L18" s="52">
        <v>2</v>
      </c>
      <c r="M18" s="52">
        <v>0</v>
      </c>
      <c r="N18" s="52">
        <v>0</v>
      </c>
      <c r="O18" s="194">
        <f t="shared" si="0"/>
        <v>413</v>
      </c>
      <c r="P18" s="194">
        <f t="shared" si="1"/>
        <v>1448</v>
      </c>
      <c r="Q18" s="6"/>
      <c r="R18" s="7"/>
      <c r="S18" s="7"/>
      <c r="T18" s="7"/>
    </row>
    <row r="19" spans="1:20" ht="12.75">
      <c r="A19" s="51">
        <v>14</v>
      </c>
      <c r="B19" s="52" t="s">
        <v>78</v>
      </c>
      <c r="C19" s="52">
        <v>569</v>
      </c>
      <c r="D19" s="52">
        <v>121</v>
      </c>
      <c r="E19" s="52">
        <v>64</v>
      </c>
      <c r="F19" s="52">
        <v>34</v>
      </c>
      <c r="G19" s="52">
        <v>6</v>
      </c>
      <c r="H19" s="52">
        <v>13</v>
      </c>
      <c r="I19" s="52">
        <v>1</v>
      </c>
      <c r="J19" s="52">
        <v>1</v>
      </c>
      <c r="K19" s="52">
        <v>1</v>
      </c>
      <c r="L19" s="52">
        <v>3</v>
      </c>
      <c r="M19" s="52">
        <v>0</v>
      </c>
      <c r="N19" s="52">
        <v>0</v>
      </c>
      <c r="O19" s="194">
        <f t="shared" si="0"/>
        <v>641</v>
      </c>
      <c r="P19" s="194">
        <f t="shared" si="1"/>
        <v>172</v>
      </c>
      <c r="Q19" s="6">
        <v>28</v>
      </c>
      <c r="R19" s="7">
        <v>21.75</v>
      </c>
      <c r="S19" s="7"/>
      <c r="T19" s="7"/>
    </row>
    <row r="20" spans="1:20" ht="12.75">
      <c r="A20" s="51">
        <v>15</v>
      </c>
      <c r="B20" s="52" t="s">
        <v>106</v>
      </c>
      <c r="C20" s="52">
        <v>131</v>
      </c>
      <c r="D20" s="52">
        <v>425</v>
      </c>
      <c r="E20" s="52">
        <v>9</v>
      </c>
      <c r="F20" s="52">
        <v>23</v>
      </c>
      <c r="G20" s="52">
        <v>3</v>
      </c>
      <c r="H20" s="52">
        <v>4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194">
        <f t="shared" si="0"/>
        <v>143</v>
      </c>
      <c r="P20" s="194">
        <f t="shared" si="1"/>
        <v>452</v>
      </c>
      <c r="Q20" s="6">
        <v>0</v>
      </c>
      <c r="R20" s="7">
        <v>0</v>
      </c>
      <c r="S20" s="7"/>
      <c r="T20" s="7"/>
    </row>
    <row r="21" spans="1:20" s="106" customFormat="1" ht="12.75">
      <c r="A21" s="55">
        <v>16</v>
      </c>
      <c r="B21" s="58" t="s">
        <v>20</v>
      </c>
      <c r="C21" s="58">
        <v>351</v>
      </c>
      <c r="D21" s="58">
        <v>364</v>
      </c>
      <c r="E21" s="58">
        <v>28</v>
      </c>
      <c r="F21" s="58">
        <v>61</v>
      </c>
      <c r="G21" s="58">
        <v>42</v>
      </c>
      <c r="H21" s="58">
        <v>44</v>
      </c>
      <c r="I21" s="58">
        <v>0</v>
      </c>
      <c r="J21" s="58">
        <v>0</v>
      </c>
      <c r="K21" s="58">
        <v>0</v>
      </c>
      <c r="L21" s="58">
        <v>0</v>
      </c>
      <c r="M21" s="58">
        <v>304</v>
      </c>
      <c r="N21" s="58">
        <v>618</v>
      </c>
      <c r="O21" s="194">
        <f t="shared" si="0"/>
        <v>725</v>
      </c>
      <c r="P21" s="194">
        <f t="shared" si="1"/>
        <v>1087</v>
      </c>
      <c r="Q21" s="22">
        <v>6</v>
      </c>
      <c r="R21" s="19">
        <v>3.89</v>
      </c>
      <c r="S21" s="19"/>
      <c r="T21" s="19"/>
    </row>
    <row r="22" spans="1:20" ht="12.75">
      <c r="A22" s="51">
        <v>17</v>
      </c>
      <c r="B22" s="52" t="s">
        <v>21</v>
      </c>
      <c r="C22" s="52">
        <v>447</v>
      </c>
      <c r="D22" s="52">
        <v>450</v>
      </c>
      <c r="E22" s="52">
        <v>38</v>
      </c>
      <c r="F22" s="52">
        <v>70</v>
      </c>
      <c r="G22" s="52">
        <v>39</v>
      </c>
      <c r="H22" s="52">
        <v>68</v>
      </c>
      <c r="I22" s="52">
        <v>0</v>
      </c>
      <c r="J22" s="52">
        <v>0</v>
      </c>
      <c r="K22" s="52">
        <v>9</v>
      </c>
      <c r="L22" s="52">
        <v>5</v>
      </c>
      <c r="M22" s="52">
        <v>181</v>
      </c>
      <c r="N22" s="52">
        <v>361</v>
      </c>
      <c r="O22" s="194">
        <f t="shared" si="0"/>
        <v>714</v>
      </c>
      <c r="P22" s="194">
        <f t="shared" si="1"/>
        <v>954</v>
      </c>
      <c r="Q22" s="6">
        <v>60</v>
      </c>
      <c r="R22" s="7">
        <v>106.85</v>
      </c>
      <c r="S22" s="7"/>
      <c r="T22" s="7"/>
    </row>
    <row r="23" spans="1:20" ht="12.75">
      <c r="A23" s="51">
        <v>18</v>
      </c>
      <c r="B23" s="52" t="s">
        <v>19</v>
      </c>
      <c r="C23" s="52">
        <v>0</v>
      </c>
      <c r="D23" s="52">
        <v>0</v>
      </c>
      <c r="E23" s="52">
        <v>0</v>
      </c>
      <c r="F23" s="52">
        <v>0</v>
      </c>
      <c r="G23" s="52">
        <v>5</v>
      </c>
      <c r="H23" s="52">
        <v>3</v>
      </c>
      <c r="I23" s="52">
        <v>0</v>
      </c>
      <c r="J23" s="52">
        <v>0</v>
      </c>
      <c r="K23" s="52">
        <v>0</v>
      </c>
      <c r="L23" s="52">
        <v>0</v>
      </c>
      <c r="M23" s="52">
        <v>6</v>
      </c>
      <c r="N23" s="52">
        <v>4</v>
      </c>
      <c r="O23" s="194">
        <f t="shared" si="0"/>
        <v>11</v>
      </c>
      <c r="P23" s="194">
        <f t="shared" si="1"/>
        <v>7</v>
      </c>
      <c r="Q23" s="6">
        <v>2</v>
      </c>
      <c r="R23" s="7">
        <v>2.63</v>
      </c>
      <c r="S23" s="7"/>
      <c r="T23" s="7"/>
    </row>
    <row r="24" spans="1:20" ht="12.75">
      <c r="A24" s="51">
        <v>19</v>
      </c>
      <c r="B24" s="52" t="s">
        <v>126</v>
      </c>
      <c r="C24" s="52">
        <v>54</v>
      </c>
      <c r="D24" s="52">
        <v>52</v>
      </c>
      <c r="E24" s="52">
        <v>2</v>
      </c>
      <c r="F24" s="52">
        <v>5</v>
      </c>
      <c r="G24" s="52">
        <v>3</v>
      </c>
      <c r="H24" s="52">
        <v>3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94">
        <f t="shared" si="0"/>
        <v>59</v>
      </c>
      <c r="P24" s="194">
        <f t="shared" si="1"/>
        <v>60</v>
      </c>
      <c r="Q24" s="6">
        <v>731</v>
      </c>
      <c r="R24" s="7">
        <v>500.22</v>
      </c>
      <c r="S24" s="7"/>
      <c r="T24" s="7"/>
    </row>
    <row r="25" spans="1:20" s="169" customFormat="1" ht="14.25">
      <c r="A25" s="167"/>
      <c r="B25" s="131" t="s">
        <v>226</v>
      </c>
      <c r="C25" s="131">
        <f aca="true" t="shared" si="2" ref="C25:L25">SUM(C6:C24)</f>
        <v>4961</v>
      </c>
      <c r="D25" s="131">
        <f t="shared" si="2"/>
        <v>4521</v>
      </c>
      <c r="E25" s="131">
        <f t="shared" si="2"/>
        <v>777</v>
      </c>
      <c r="F25" s="131">
        <f t="shared" si="2"/>
        <v>2139</v>
      </c>
      <c r="G25" s="131">
        <f t="shared" si="2"/>
        <v>481</v>
      </c>
      <c r="H25" s="131">
        <f t="shared" si="2"/>
        <v>516</v>
      </c>
      <c r="I25" s="131">
        <f t="shared" si="2"/>
        <v>1</v>
      </c>
      <c r="J25" s="131">
        <f t="shared" si="2"/>
        <v>1</v>
      </c>
      <c r="K25" s="131">
        <f t="shared" si="2"/>
        <v>63</v>
      </c>
      <c r="L25" s="131">
        <f t="shared" si="2"/>
        <v>49</v>
      </c>
      <c r="M25" s="131">
        <f>SUM(M6:M24)</f>
        <v>1446</v>
      </c>
      <c r="N25" s="131">
        <f>SUM(N6:N24)</f>
        <v>2869</v>
      </c>
      <c r="O25" s="201">
        <f aca="true" t="shared" si="3" ref="O25:O33">C25+E25+G25+I25+K25+M25</f>
        <v>7729</v>
      </c>
      <c r="P25" s="201">
        <f aca="true" t="shared" si="4" ref="P25:P33">D25+F25+H25+J25+L25+N25</f>
        <v>10095</v>
      </c>
      <c r="Q25" s="171"/>
      <c r="R25" s="170"/>
      <c r="S25" s="170"/>
      <c r="T25" s="170"/>
    </row>
    <row r="26" spans="1:20" ht="12.75">
      <c r="A26" s="55">
        <v>20</v>
      </c>
      <c r="B26" s="52" t="s">
        <v>23</v>
      </c>
      <c r="C26" s="52">
        <v>6</v>
      </c>
      <c r="D26" s="52">
        <v>8</v>
      </c>
      <c r="E26" s="52">
        <v>1</v>
      </c>
      <c r="F26" s="52">
        <v>1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1</v>
      </c>
      <c r="N26" s="52">
        <v>7</v>
      </c>
      <c r="O26" s="194">
        <f t="shared" si="3"/>
        <v>8</v>
      </c>
      <c r="P26" s="194">
        <f t="shared" si="4"/>
        <v>16</v>
      </c>
      <c r="Q26" s="6">
        <v>0</v>
      </c>
      <c r="R26" s="7">
        <v>0</v>
      </c>
      <c r="S26" s="7"/>
      <c r="T26" s="7"/>
    </row>
    <row r="27" spans="1:20" ht="12.75">
      <c r="A27" s="55">
        <v>21</v>
      </c>
      <c r="B27" s="52" t="s">
        <v>274</v>
      </c>
      <c r="C27" s="52">
        <v>1</v>
      </c>
      <c r="D27" s="52">
        <v>1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2</v>
      </c>
      <c r="N27" s="52">
        <v>4</v>
      </c>
      <c r="O27" s="194">
        <f t="shared" si="3"/>
        <v>3</v>
      </c>
      <c r="P27" s="194">
        <f t="shared" si="4"/>
        <v>5</v>
      </c>
      <c r="Q27" s="6">
        <v>2</v>
      </c>
      <c r="R27" s="7">
        <v>2.87</v>
      </c>
      <c r="S27" s="7"/>
      <c r="T27" s="7"/>
    </row>
    <row r="28" spans="1:20" ht="12.75">
      <c r="A28" s="55">
        <v>22</v>
      </c>
      <c r="B28" s="52" t="s">
        <v>171</v>
      </c>
      <c r="C28" s="52">
        <v>10</v>
      </c>
      <c r="D28" s="52">
        <v>10</v>
      </c>
      <c r="E28" s="52">
        <v>6</v>
      </c>
      <c r="F28" s="52">
        <v>3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6</v>
      </c>
      <c r="N28" s="52">
        <v>4</v>
      </c>
      <c r="O28" s="194">
        <f t="shared" si="3"/>
        <v>22</v>
      </c>
      <c r="P28" s="194">
        <f t="shared" si="4"/>
        <v>17</v>
      </c>
      <c r="Q28" s="6"/>
      <c r="R28" s="7"/>
      <c r="S28" s="7"/>
      <c r="T28" s="7"/>
    </row>
    <row r="29" spans="1:20" ht="12.75">
      <c r="A29" s="55">
        <v>23</v>
      </c>
      <c r="B29" s="52" t="s">
        <v>22</v>
      </c>
      <c r="C29" s="52">
        <v>2</v>
      </c>
      <c r="D29" s="52">
        <v>6</v>
      </c>
      <c r="E29" s="52">
        <v>1</v>
      </c>
      <c r="F29" s="52">
        <v>4</v>
      </c>
      <c r="G29" s="52">
        <v>3</v>
      </c>
      <c r="H29" s="52">
        <v>6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194">
        <f t="shared" si="3"/>
        <v>6</v>
      </c>
      <c r="P29" s="194">
        <f t="shared" si="4"/>
        <v>16</v>
      </c>
      <c r="Q29" s="6">
        <v>0</v>
      </c>
      <c r="R29" s="7">
        <v>0</v>
      </c>
      <c r="S29" s="7"/>
      <c r="T29" s="7"/>
    </row>
    <row r="30" spans="1:20" s="106" customFormat="1" ht="12.75">
      <c r="A30" s="55">
        <v>24</v>
      </c>
      <c r="B30" s="58" t="s">
        <v>143</v>
      </c>
      <c r="C30" s="58">
        <v>14</v>
      </c>
      <c r="D30" s="58">
        <v>14</v>
      </c>
      <c r="E30" s="58">
        <v>0</v>
      </c>
      <c r="F30" s="58">
        <v>0</v>
      </c>
      <c r="G30" s="58">
        <v>14</v>
      </c>
      <c r="H30" s="58">
        <v>20</v>
      </c>
      <c r="I30" s="58">
        <v>0</v>
      </c>
      <c r="J30" s="58">
        <v>0</v>
      </c>
      <c r="K30" s="58">
        <v>1</v>
      </c>
      <c r="L30" s="58">
        <v>1</v>
      </c>
      <c r="M30" s="58">
        <v>3</v>
      </c>
      <c r="N30" s="58">
        <v>9</v>
      </c>
      <c r="O30" s="194">
        <f t="shared" si="3"/>
        <v>32</v>
      </c>
      <c r="P30" s="194">
        <f t="shared" si="4"/>
        <v>44</v>
      </c>
      <c r="Q30" s="22">
        <v>0</v>
      </c>
      <c r="R30" s="19">
        <v>0</v>
      </c>
      <c r="S30" s="19"/>
      <c r="T30" s="19"/>
    </row>
    <row r="31" spans="1:20" ht="12.75">
      <c r="A31" s="55">
        <v>25</v>
      </c>
      <c r="B31" s="52" t="s">
        <v>18</v>
      </c>
      <c r="C31" s="52">
        <v>6425</v>
      </c>
      <c r="D31" s="52">
        <v>12352</v>
      </c>
      <c r="E31" s="52">
        <v>635</v>
      </c>
      <c r="F31" s="52">
        <v>2931</v>
      </c>
      <c r="G31" s="52">
        <v>147</v>
      </c>
      <c r="H31" s="52">
        <v>510</v>
      </c>
      <c r="I31" s="52">
        <v>0</v>
      </c>
      <c r="J31" s="52">
        <v>0</v>
      </c>
      <c r="K31" s="52">
        <v>65</v>
      </c>
      <c r="L31" s="52">
        <v>90</v>
      </c>
      <c r="M31" s="52">
        <v>1060</v>
      </c>
      <c r="N31" s="52">
        <v>183</v>
      </c>
      <c r="O31" s="194">
        <f t="shared" si="3"/>
        <v>8332</v>
      </c>
      <c r="P31" s="194">
        <f t="shared" si="4"/>
        <v>16066</v>
      </c>
      <c r="Q31" s="6">
        <v>516</v>
      </c>
      <c r="R31" s="7">
        <v>2015</v>
      </c>
      <c r="S31" s="7"/>
      <c r="T31" s="7"/>
    </row>
    <row r="32" spans="1:20" ht="12.75">
      <c r="A32" s="55">
        <v>26</v>
      </c>
      <c r="B32" s="52" t="s">
        <v>105</v>
      </c>
      <c r="C32" s="52">
        <v>876</v>
      </c>
      <c r="D32" s="52">
        <v>517</v>
      </c>
      <c r="E32" s="52">
        <v>288</v>
      </c>
      <c r="F32" s="52">
        <v>98</v>
      </c>
      <c r="G32" s="52">
        <v>49</v>
      </c>
      <c r="H32" s="52">
        <v>34</v>
      </c>
      <c r="I32" s="52">
        <v>16</v>
      </c>
      <c r="J32" s="52">
        <v>20</v>
      </c>
      <c r="K32" s="52">
        <v>3</v>
      </c>
      <c r="L32" s="52">
        <v>16</v>
      </c>
      <c r="M32" s="52">
        <v>0</v>
      </c>
      <c r="N32" s="52">
        <v>0</v>
      </c>
      <c r="O32" s="194">
        <f t="shared" si="3"/>
        <v>1232</v>
      </c>
      <c r="P32" s="194">
        <f t="shared" si="4"/>
        <v>685</v>
      </c>
      <c r="Q32" s="6">
        <v>0</v>
      </c>
      <c r="R32" s="7">
        <v>0</v>
      </c>
      <c r="S32" s="7"/>
      <c r="T32" s="7"/>
    </row>
    <row r="33" spans="1:20" s="169" customFormat="1" ht="14.25">
      <c r="A33" s="167"/>
      <c r="B33" s="131" t="s">
        <v>228</v>
      </c>
      <c r="C33" s="131">
        <f aca="true" t="shared" si="5" ref="C33:L33">SUM(C26:C32)</f>
        <v>7334</v>
      </c>
      <c r="D33" s="131">
        <f t="shared" si="5"/>
        <v>12908</v>
      </c>
      <c r="E33" s="131">
        <f t="shared" si="5"/>
        <v>931</v>
      </c>
      <c r="F33" s="131">
        <f t="shared" si="5"/>
        <v>3037</v>
      </c>
      <c r="G33" s="131">
        <f t="shared" si="5"/>
        <v>213</v>
      </c>
      <c r="H33" s="131">
        <f t="shared" si="5"/>
        <v>570</v>
      </c>
      <c r="I33" s="131">
        <f t="shared" si="5"/>
        <v>16</v>
      </c>
      <c r="J33" s="131">
        <f t="shared" si="5"/>
        <v>20</v>
      </c>
      <c r="K33" s="131">
        <f t="shared" si="5"/>
        <v>69</v>
      </c>
      <c r="L33" s="131">
        <f t="shared" si="5"/>
        <v>107</v>
      </c>
      <c r="M33" s="131">
        <f>SUM(M26:M32)</f>
        <v>1072</v>
      </c>
      <c r="N33" s="131">
        <f>SUM(N26:N32)</f>
        <v>207</v>
      </c>
      <c r="O33" s="201">
        <f t="shared" si="3"/>
        <v>9635</v>
      </c>
      <c r="P33" s="201">
        <f t="shared" si="4"/>
        <v>16849</v>
      </c>
      <c r="Q33" s="171"/>
      <c r="R33" s="170"/>
      <c r="S33" s="170"/>
      <c r="T33" s="170"/>
    </row>
    <row r="34" spans="1:20" ht="12.75">
      <c r="A34" s="55">
        <v>27</v>
      </c>
      <c r="B34" s="52" t="s">
        <v>165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194">
        <f aca="true" t="shared" si="6" ref="O34:O46">C34+E34+G34+I34+K34+M34</f>
        <v>0</v>
      </c>
      <c r="P34" s="194">
        <f aca="true" t="shared" si="7" ref="P34:P46">D34+F34+H34+J34+L34+N34</f>
        <v>0</v>
      </c>
      <c r="Q34" s="6">
        <v>28</v>
      </c>
      <c r="R34" s="7">
        <v>13.63</v>
      </c>
      <c r="S34" s="7"/>
      <c r="T34" s="7"/>
    </row>
    <row r="35" spans="1:20" s="106" customFormat="1" ht="12.75">
      <c r="A35" s="55">
        <v>28</v>
      </c>
      <c r="B35" s="58" t="s">
        <v>234</v>
      </c>
      <c r="C35" s="58">
        <v>9</v>
      </c>
      <c r="D35" s="58">
        <v>37</v>
      </c>
      <c r="E35" s="58">
        <v>6</v>
      </c>
      <c r="F35" s="58">
        <v>34</v>
      </c>
      <c r="G35" s="58">
        <v>1</v>
      </c>
      <c r="H35" s="58">
        <v>5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194">
        <f t="shared" si="6"/>
        <v>16</v>
      </c>
      <c r="P35" s="194">
        <f t="shared" si="7"/>
        <v>76</v>
      </c>
      <c r="Q35" s="22">
        <v>0</v>
      </c>
      <c r="R35" s="19">
        <v>0</v>
      </c>
      <c r="S35" s="19"/>
      <c r="T35" s="19"/>
    </row>
    <row r="36" spans="1:20" ht="12.75">
      <c r="A36" s="55">
        <v>29</v>
      </c>
      <c r="B36" s="52" t="s">
        <v>220</v>
      </c>
      <c r="C36" s="52">
        <v>84</v>
      </c>
      <c r="D36" s="52">
        <v>369</v>
      </c>
      <c r="E36" s="52">
        <v>49</v>
      </c>
      <c r="F36" s="52">
        <v>14</v>
      </c>
      <c r="G36" s="52">
        <v>12</v>
      </c>
      <c r="H36" s="52">
        <v>43</v>
      </c>
      <c r="I36" s="52">
        <v>0</v>
      </c>
      <c r="J36" s="52">
        <v>0</v>
      </c>
      <c r="K36" s="52">
        <v>1</v>
      </c>
      <c r="L36" s="52">
        <v>11</v>
      </c>
      <c r="M36" s="52">
        <v>0</v>
      </c>
      <c r="N36" s="52">
        <v>0</v>
      </c>
      <c r="O36" s="194">
        <f t="shared" si="6"/>
        <v>146</v>
      </c>
      <c r="P36" s="194">
        <f t="shared" si="7"/>
        <v>437</v>
      </c>
      <c r="Q36" s="6">
        <v>0</v>
      </c>
      <c r="R36" s="7">
        <v>0</v>
      </c>
      <c r="S36" s="7"/>
      <c r="T36" s="7"/>
    </row>
    <row r="37" spans="1:20" ht="12.75">
      <c r="A37" s="55">
        <v>30</v>
      </c>
      <c r="B37" s="52" t="s">
        <v>239</v>
      </c>
      <c r="C37" s="52">
        <v>2</v>
      </c>
      <c r="D37" s="52">
        <v>1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12</v>
      </c>
      <c r="N37" s="52">
        <v>19</v>
      </c>
      <c r="O37" s="194">
        <f t="shared" si="6"/>
        <v>14</v>
      </c>
      <c r="P37" s="194">
        <f t="shared" si="7"/>
        <v>20</v>
      </c>
      <c r="Q37" s="6"/>
      <c r="R37" s="7"/>
      <c r="S37" s="7"/>
      <c r="T37" s="7"/>
    </row>
    <row r="38" spans="1:20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194">
        <f t="shared" si="6"/>
        <v>0</v>
      </c>
      <c r="P38" s="194">
        <f t="shared" si="7"/>
        <v>0</v>
      </c>
      <c r="Q38" s="22"/>
      <c r="R38" s="19"/>
      <c r="S38" s="19"/>
      <c r="T38" s="19"/>
    </row>
    <row r="39" spans="1:20" ht="12.75">
      <c r="A39" s="55">
        <v>32</v>
      </c>
      <c r="B39" s="52" t="s">
        <v>222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194">
        <f t="shared" si="6"/>
        <v>0</v>
      </c>
      <c r="P39" s="194">
        <f t="shared" si="7"/>
        <v>0</v>
      </c>
      <c r="Q39" s="6"/>
      <c r="R39" s="7"/>
      <c r="S39" s="7"/>
      <c r="T39" s="7"/>
    </row>
    <row r="40" spans="1:20" ht="12.75">
      <c r="A40" s="113">
        <v>33</v>
      </c>
      <c r="B40" s="116" t="s">
        <v>455</v>
      </c>
      <c r="C40" s="52">
        <v>17</v>
      </c>
      <c r="D40" s="52">
        <v>65</v>
      </c>
      <c r="E40" s="52">
        <v>5</v>
      </c>
      <c r="F40" s="52">
        <v>12</v>
      </c>
      <c r="G40" s="52">
        <v>4</v>
      </c>
      <c r="H40" s="52">
        <v>14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194">
        <f t="shared" si="6"/>
        <v>26</v>
      </c>
      <c r="P40" s="194">
        <f t="shared" si="7"/>
        <v>91</v>
      </c>
      <c r="Q40" s="6"/>
      <c r="R40" s="7"/>
      <c r="S40" s="7"/>
      <c r="T40" s="7"/>
    </row>
    <row r="41" spans="1:20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194">
        <f t="shared" si="6"/>
        <v>0</v>
      </c>
      <c r="P41" s="194">
        <f t="shared" si="7"/>
        <v>0</v>
      </c>
      <c r="Q41" s="22"/>
      <c r="R41" s="19"/>
      <c r="S41" s="19"/>
      <c r="T41" s="19"/>
    </row>
    <row r="42" spans="1:20" ht="12.75">
      <c r="A42" s="55">
        <v>35</v>
      </c>
      <c r="B42" s="52" t="s">
        <v>261</v>
      </c>
      <c r="C42" s="52">
        <v>4</v>
      </c>
      <c r="D42" s="52">
        <v>2</v>
      </c>
      <c r="E42" s="52">
        <v>2</v>
      </c>
      <c r="F42" s="52">
        <v>1</v>
      </c>
      <c r="G42" s="52">
        <v>39</v>
      </c>
      <c r="H42" s="52">
        <v>45</v>
      </c>
      <c r="I42" s="52">
        <v>0</v>
      </c>
      <c r="J42" s="52">
        <v>0</v>
      </c>
      <c r="K42" s="52">
        <v>0</v>
      </c>
      <c r="L42" s="52">
        <v>0</v>
      </c>
      <c r="M42" s="52">
        <v>17</v>
      </c>
      <c r="N42" s="52">
        <v>6</v>
      </c>
      <c r="O42" s="194">
        <f t="shared" si="6"/>
        <v>62</v>
      </c>
      <c r="P42" s="194">
        <f t="shared" si="7"/>
        <v>54</v>
      </c>
      <c r="Q42" s="6">
        <v>62</v>
      </c>
      <c r="R42" s="7">
        <v>23.6</v>
      </c>
      <c r="S42" s="7"/>
      <c r="T42" s="7"/>
    </row>
    <row r="43" spans="1:20" ht="12.75">
      <c r="A43" s="55">
        <v>36</v>
      </c>
      <c r="B43" s="52" t="s">
        <v>24</v>
      </c>
      <c r="C43" s="52">
        <v>8</v>
      </c>
      <c r="D43" s="52">
        <v>69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194">
        <f t="shared" si="6"/>
        <v>8</v>
      </c>
      <c r="P43" s="194">
        <f t="shared" si="7"/>
        <v>69</v>
      </c>
      <c r="Q43" s="6">
        <v>24</v>
      </c>
      <c r="R43" s="7">
        <v>45.65</v>
      </c>
      <c r="S43" s="7"/>
      <c r="T43" s="7"/>
    </row>
    <row r="44" spans="1:20" ht="12.75">
      <c r="A44" s="55">
        <v>37</v>
      </c>
      <c r="B44" s="52" t="s">
        <v>225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194">
        <f t="shared" si="6"/>
        <v>0</v>
      </c>
      <c r="P44" s="194">
        <f t="shared" si="7"/>
        <v>0</v>
      </c>
      <c r="Q44" s="6">
        <v>0</v>
      </c>
      <c r="R44" s="7">
        <v>0</v>
      </c>
      <c r="S44" s="7"/>
      <c r="T44" s="7"/>
    </row>
    <row r="45" spans="1:20" ht="12.75">
      <c r="A45" s="55">
        <v>38</v>
      </c>
      <c r="B45" s="52" t="s">
        <v>456</v>
      </c>
      <c r="C45" s="52">
        <v>1</v>
      </c>
      <c r="D45" s="52">
        <v>6</v>
      </c>
      <c r="E45" s="52">
        <v>0</v>
      </c>
      <c r="F45" s="52">
        <v>0</v>
      </c>
      <c r="G45" s="52">
        <v>15</v>
      </c>
      <c r="H45" s="52">
        <v>81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194">
        <f t="shared" si="6"/>
        <v>16</v>
      </c>
      <c r="P45" s="194">
        <f t="shared" si="7"/>
        <v>87</v>
      </c>
      <c r="Q45" s="6"/>
      <c r="R45" s="7"/>
      <c r="S45" s="7"/>
      <c r="T45" s="7"/>
    </row>
    <row r="46" spans="1:20" ht="12.75">
      <c r="A46" s="55">
        <v>39</v>
      </c>
      <c r="B46" s="58" t="s">
        <v>537</v>
      </c>
      <c r="C46" s="52">
        <v>8</v>
      </c>
      <c r="D46" s="52">
        <v>75</v>
      </c>
      <c r="E46" s="52">
        <v>6</v>
      </c>
      <c r="F46" s="52">
        <v>12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194">
        <f t="shared" si="6"/>
        <v>14</v>
      </c>
      <c r="P46" s="194">
        <f t="shared" si="7"/>
        <v>87</v>
      </c>
      <c r="Q46" s="6"/>
      <c r="R46" s="7"/>
      <c r="S46" s="7"/>
      <c r="T46" s="7"/>
    </row>
    <row r="47" spans="1:20" s="169" customFormat="1" ht="14.25">
      <c r="A47" s="167"/>
      <c r="B47" s="131" t="s">
        <v>227</v>
      </c>
      <c r="C47" s="131">
        <f>SUM(C34:C46)</f>
        <v>133</v>
      </c>
      <c r="D47" s="131">
        <f aca="true" t="shared" si="8" ref="D47:N47">SUM(D34:D46)</f>
        <v>624</v>
      </c>
      <c r="E47" s="131">
        <f t="shared" si="8"/>
        <v>68</v>
      </c>
      <c r="F47" s="131">
        <f t="shared" si="8"/>
        <v>73</v>
      </c>
      <c r="G47" s="131">
        <f t="shared" si="8"/>
        <v>71</v>
      </c>
      <c r="H47" s="131">
        <f t="shared" si="8"/>
        <v>188</v>
      </c>
      <c r="I47" s="131">
        <f t="shared" si="8"/>
        <v>0</v>
      </c>
      <c r="J47" s="131">
        <f t="shared" si="8"/>
        <v>0</v>
      </c>
      <c r="K47" s="131">
        <f t="shared" si="8"/>
        <v>1</v>
      </c>
      <c r="L47" s="131">
        <f t="shared" si="8"/>
        <v>11</v>
      </c>
      <c r="M47" s="131">
        <f t="shared" si="8"/>
        <v>29</v>
      </c>
      <c r="N47" s="131">
        <f t="shared" si="8"/>
        <v>25</v>
      </c>
      <c r="O47" s="201">
        <f>SUM(O34:O46)</f>
        <v>302</v>
      </c>
      <c r="P47" s="201">
        <f>SUM(P34:P46)</f>
        <v>921</v>
      </c>
      <c r="Q47" s="171"/>
      <c r="R47" s="170"/>
      <c r="S47" s="170"/>
      <c r="T47" s="170"/>
    </row>
    <row r="48" spans="1:20" s="169" customFormat="1" ht="14.25">
      <c r="A48" s="167"/>
      <c r="B48" s="90" t="s">
        <v>125</v>
      </c>
      <c r="C48" s="131">
        <f aca="true" t="shared" si="9" ref="C48:N48">C25+C33+C47</f>
        <v>12428</v>
      </c>
      <c r="D48" s="131">
        <f t="shared" si="9"/>
        <v>18053</v>
      </c>
      <c r="E48" s="131">
        <f t="shared" si="9"/>
        <v>1776</v>
      </c>
      <c r="F48" s="131">
        <f t="shared" si="9"/>
        <v>5249</v>
      </c>
      <c r="G48" s="131">
        <f t="shared" si="9"/>
        <v>765</v>
      </c>
      <c r="H48" s="131">
        <f t="shared" si="9"/>
        <v>1274</v>
      </c>
      <c r="I48" s="131">
        <f t="shared" si="9"/>
        <v>17</v>
      </c>
      <c r="J48" s="131">
        <f t="shared" si="9"/>
        <v>21</v>
      </c>
      <c r="K48" s="131">
        <f t="shared" si="9"/>
        <v>133</v>
      </c>
      <c r="L48" s="131">
        <f t="shared" si="9"/>
        <v>167</v>
      </c>
      <c r="M48" s="131">
        <f t="shared" si="9"/>
        <v>2547</v>
      </c>
      <c r="N48" s="131">
        <f t="shared" si="9"/>
        <v>3101</v>
      </c>
      <c r="O48" s="201">
        <f>C48+E48+G48+I48+K48+M48</f>
        <v>17666</v>
      </c>
      <c r="P48" s="201">
        <f>D48+F48+H48+J48+L48+N48</f>
        <v>27865</v>
      </c>
      <c r="S48" s="170"/>
      <c r="T48" s="170"/>
    </row>
    <row r="49" spans="1:20" ht="14.25">
      <c r="A49" s="53"/>
      <c r="B49" s="53"/>
      <c r="C49" s="131"/>
      <c r="D49" s="131"/>
      <c r="E49" s="131"/>
      <c r="F49" s="131"/>
      <c r="G49" s="131"/>
      <c r="H49" s="131"/>
      <c r="I49" s="52"/>
      <c r="J49" s="52"/>
      <c r="K49" s="52"/>
      <c r="L49" s="52"/>
      <c r="M49" s="52"/>
      <c r="N49" s="52"/>
      <c r="O49" s="194"/>
      <c r="P49" s="194"/>
      <c r="S49" s="7"/>
      <c r="T49" s="7"/>
    </row>
    <row r="50" spans="1:20" ht="18" customHeight="1">
      <c r="A50" s="32"/>
      <c r="B50" s="32"/>
      <c r="C50" s="81" t="s">
        <v>36</v>
      </c>
      <c r="D50" s="99" t="s">
        <v>36</v>
      </c>
      <c r="E50" s="99"/>
      <c r="F50" s="99"/>
      <c r="G50" s="99"/>
      <c r="H50" s="81"/>
      <c r="I50" s="81"/>
      <c r="J50" s="81"/>
      <c r="K50" s="81"/>
      <c r="L50" s="81"/>
      <c r="M50" s="81"/>
      <c r="N50" s="81"/>
      <c r="O50" s="271"/>
      <c r="P50" s="195"/>
      <c r="S50" s="7"/>
      <c r="T50" s="7"/>
    </row>
    <row r="51" spans="1:20" ht="12.75">
      <c r="A51" s="32"/>
      <c r="B51" s="32"/>
      <c r="C51" s="64" t="s">
        <v>36</v>
      </c>
      <c r="D51" s="151" t="s">
        <v>84</v>
      </c>
      <c r="E51" s="88"/>
      <c r="F51" s="88"/>
      <c r="G51" s="88" t="s">
        <v>36</v>
      </c>
      <c r="H51" s="88" t="s">
        <v>36</v>
      </c>
      <c r="I51" s="88" t="s">
        <v>36</v>
      </c>
      <c r="J51" s="88" t="s">
        <v>36</v>
      </c>
      <c r="K51" s="88" t="s">
        <v>36</v>
      </c>
      <c r="L51" s="88"/>
      <c r="M51" s="88"/>
      <c r="N51" s="88"/>
      <c r="O51" s="291"/>
      <c r="P51" s="195"/>
      <c r="S51" s="7"/>
      <c r="T51" s="7"/>
    </row>
    <row r="52" spans="1:20" ht="12.75">
      <c r="A52" s="44" t="s">
        <v>4</v>
      </c>
      <c r="B52" s="44" t="s">
        <v>5</v>
      </c>
      <c r="C52" s="787" t="s">
        <v>151</v>
      </c>
      <c r="D52" s="788"/>
      <c r="E52" s="787" t="s">
        <v>150</v>
      </c>
      <c r="F52" s="788"/>
      <c r="G52" s="787" t="s">
        <v>149</v>
      </c>
      <c r="H52" s="788"/>
      <c r="I52" s="787" t="s">
        <v>148</v>
      </c>
      <c r="J52" s="788"/>
      <c r="K52" s="787" t="s">
        <v>147</v>
      </c>
      <c r="L52" s="788"/>
      <c r="M52" s="787" t="s">
        <v>230</v>
      </c>
      <c r="N52" s="788"/>
      <c r="O52" s="274" t="s">
        <v>224</v>
      </c>
      <c r="P52" s="275"/>
      <c r="S52" s="7"/>
      <c r="T52" s="7"/>
    </row>
    <row r="53" spans="1:20" ht="12.75">
      <c r="A53" s="48" t="s">
        <v>6</v>
      </c>
      <c r="B53" s="48"/>
      <c r="C53" s="85" t="s">
        <v>57</v>
      </c>
      <c r="D53" s="85" t="s">
        <v>64</v>
      </c>
      <c r="E53" s="85" t="s">
        <v>57</v>
      </c>
      <c r="F53" s="85" t="s">
        <v>64</v>
      </c>
      <c r="G53" s="85" t="s">
        <v>57</v>
      </c>
      <c r="H53" s="85" t="s">
        <v>64</v>
      </c>
      <c r="I53" s="85" t="s">
        <v>57</v>
      </c>
      <c r="J53" s="85" t="s">
        <v>64</v>
      </c>
      <c r="K53" s="85" t="s">
        <v>57</v>
      </c>
      <c r="L53" s="85" t="s">
        <v>64</v>
      </c>
      <c r="M53" s="85" t="s">
        <v>57</v>
      </c>
      <c r="N53" s="85" t="s">
        <v>64</v>
      </c>
      <c r="O53" s="273" t="s">
        <v>57</v>
      </c>
      <c r="P53" s="273" t="s">
        <v>64</v>
      </c>
      <c r="S53" s="7"/>
      <c r="T53" s="7"/>
    </row>
    <row r="54" spans="1:20" ht="15.75" customHeight="1">
      <c r="A54" s="55">
        <v>40</v>
      </c>
      <c r="B54" s="58" t="s">
        <v>79</v>
      </c>
      <c r="C54" s="52">
        <v>84</v>
      </c>
      <c r="D54" s="52">
        <v>62</v>
      </c>
      <c r="E54" s="52">
        <v>0</v>
      </c>
      <c r="F54" s="52">
        <v>0</v>
      </c>
      <c r="G54" s="52">
        <v>5</v>
      </c>
      <c r="H54" s="52">
        <v>2</v>
      </c>
      <c r="I54" s="52">
        <v>0</v>
      </c>
      <c r="J54" s="52">
        <v>0</v>
      </c>
      <c r="K54" s="52">
        <v>0</v>
      </c>
      <c r="L54" s="52">
        <v>0</v>
      </c>
      <c r="M54" s="52">
        <v>42</v>
      </c>
      <c r="N54" s="52">
        <v>59</v>
      </c>
      <c r="O54" s="194">
        <f aca="true" t="shared" si="10" ref="O54:O61">C54+E54+G54+I54+K54+M54</f>
        <v>131</v>
      </c>
      <c r="P54" s="194">
        <f aca="true" t="shared" si="11" ref="P54:P61">D54+F54+H54+J54+L54+N54</f>
        <v>123</v>
      </c>
      <c r="Q54" s="6">
        <v>0</v>
      </c>
      <c r="R54" s="7">
        <v>0</v>
      </c>
      <c r="S54" s="7"/>
      <c r="T54" s="7"/>
    </row>
    <row r="55" spans="1:20" ht="15.75" customHeight="1">
      <c r="A55" s="55">
        <v>41</v>
      </c>
      <c r="B55" s="58" t="s">
        <v>284</v>
      </c>
      <c r="C55" s="52">
        <v>229</v>
      </c>
      <c r="D55" s="52">
        <v>110</v>
      </c>
      <c r="E55" s="52">
        <v>41</v>
      </c>
      <c r="F55" s="52">
        <v>28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563</v>
      </c>
      <c r="N55" s="52">
        <v>376</v>
      </c>
      <c r="O55" s="194">
        <f t="shared" si="10"/>
        <v>833</v>
      </c>
      <c r="P55" s="194">
        <f t="shared" si="11"/>
        <v>514</v>
      </c>
      <c r="Q55" s="6">
        <v>0</v>
      </c>
      <c r="R55" s="7">
        <v>0</v>
      </c>
      <c r="S55" s="7"/>
      <c r="T55" s="7"/>
    </row>
    <row r="56" spans="1:20" ht="15.75" customHeight="1">
      <c r="A56" s="55">
        <v>42</v>
      </c>
      <c r="B56" s="58" t="s">
        <v>30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194">
        <f t="shared" si="10"/>
        <v>0</v>
      </c>
      <c r="P56" s="194">
        <f t="shared" si="11"/>
        <v>0</v>
      </c>
      <c r="Q56" s="6">
        <v>0</v>
      </c>
      <c r="R56" s="7">
        <v>0</v>
      </c>
      <c r="S56" s="7"/>
      <c r="T56" s="7"/>
    </row>
    <row r="57" spans="1:20" ht="15.75" customHeight="1">
      <c r="A57" s="55">
        <v>43</v>
      </c>
      <c r="B57" s="58" t="s">
        <v>237</v>
      </c>
      <c r="C57" s="52">
        <v>324</v>
      </c>
      <c r="D57" s="52">
        <v>291</v>
      </c>
      <c r="E57" s="52">
        <v>13</v>
      </c>
      <c r="F57" s="52">
        <v>13</v>
      </c>
      <c r="G57" s="52">
        <v>7</v>
      </c>
      <c r="H57" s="52">
        <v>5</v>
      </c>
      <c r="I57" s="52">
        <v>0</v>
      </c>
      <c r="J57" s="52">
        <v>0</v>
      </c>
      <c r="K57" s="52">
        <v>0</v>
      </c>
      <c r="L57" s="52">
        <v>0</v>
      </c>
      <c r="M57" s="52">
        <v>93</v>
      </c>
      <c r="N57" s="52">
        <v>153</v>
      </c>
      <c r="O57" s="194">
        <f t="shared" si="10"/>
        <v>437</v>
      </c>
      <c r="P57" s="194">
        <f t="shared" si="11"/>
        <v>462</v>
      </c>
      <c r="Q57" s="6">
        <v>0</v>
      </c>
      <c r="R57" s="7">
        <v>0</v>
      </c>
      <c r="S57" s="7"/>
      <c r="T57" s="7"/>
    </row>
    <row r="58" spans="1:20" ht="15.75" customHeight="1">
      <c r="A58" s="55">
        <v>44</v>
      </c>
      <c r="B58" s="58" t="s">
        <v>29</v>
      </c>
      <c r="C58" s="52">
        <v>7</v>
      </c>
      <c r="D58" s="52">
        <v>4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194">
        <f t="shared" si="10"/>
        <v>7</v>
      </c>
      <c r="P58" s="194">
        <f t="shared" si="11"/>
        <v>4</v>
      </c>
      <c r="Q58" s="6">
        <v>14</v>
      </c>
      <c r="R58" s="7">
        <v>12</v>
      </c>
      <c r="S58" s="7"/>
      <c r="T58" s="7"/>
    </row>
    <row r="59" spans="1:20" ht="15.75" customHeight="1">
      <c r="A59" s="55">
        <v>45</v>
      </c>
      <c r="B59" s="58" t="s">
        <v>575</v>
      </c>
      <c r="C59" s="52">
        <v>412</v>
      </c>
      <c r="D59" s="52">
        <v>264</v>
      </c>
      <c r="E59" s="52">
        <v>71</v>
      </c>
      <c r="F59" s="52">
        <v>23</v>
      </c>
      <c r="G59" s="52">
        <v>26</v>
      </c>
      <c r="H59" s="52">
        <v>18</v>
      </c>
      <c r="I59" s="52">
        <v>0</v>
      </c>
      <c r="J59" s="52">
        <v>0</v>
      </c>
      <c r="K59" s="52">
        <v>23</v>
      </c>
      <c r="L59" s="52">
        <v>4</v>
      </c>
      <c r="M59" s="52">
        <v>106</v>
      </c>
      <c r="N59" s="52">
        <v>281</v>
      </c>
      <c r="O59" s="194">
        <f t="shared" si="10"/>
        <v>638</v>
      </c>
      <c r="P59" s="194">
        <f t="shared" si="11"/>
        <v>590</v>
      </c>
      <c r="Q59" s="6">
        <v>0</v>
      </c>
      <c r="R59" s="7">
        <v>0</v>
      </c>
      <c r="S59" s="7"/>
      <c r="T59" s="7"/>
    </row>
    <row r="60" spans="1:20" ht="15.75" customHeight="1">
      <c r="A60" s="55">
        <v>46</v>
      </c>
      <c r="B60" s="58" t="s">
        <v>25</v>
      </c>
      <c r="C60" s="52">
        <v>17</v>
      </c>
      <c r="D60" s="52">
        <v>12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1</v>
      </c>
      <c r="N60" s="52">
        <v>0</v>
      </c>
      <c r="O60" s="194">
        <f t="shared" si="10"/>
        <v>18</v>
      </c>
      <c r="P60" s="194">
        <f t="shared" si="11"/>
        <v>12</v>
      </c>
      <c r="Q60" s="6">
        <v>0</v>
      </c>
      <c r="R60" s="7">
        <v>0</v>
      </c>
      <c r="S60" s="7"/>
      <c r="T60" s="7"/>
    </row>
    <row r="61" spans="1:20" ht="15.75" customHeight="1">
      <c r="A61" s="55">
        <v>47</v>
      </c>
      <c r="B61" s="58" t="s">
        <v>28</v>
      </c>
      <c r="C61" s="52">
        <v>16</v>
      </c>
      <c r="D61" s="52">
        <v>10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99</v>
      </c>
      <c r="N61" s="52">
        <v>100</v>
      </c>
      <c r="O61" s="194">
        <f t="shared" si="10"/>
        <v>115</v>
      </c>
      <c r="P61" s="194">
        <f t="shared" si="11"/>
        <v>110</v>
      </c>
      <c r="Q61" s="6">
        <v>21</v>
      </c>
      <c r="R61" s="7">
        <v>27.82</v>
      </c>
      <c r="S61" s="7"/>
      <c r="T61" s="7"/>
    </row>
    <row r="62" spans="1:20" s="169" customFormat="1" ht="15.75" customHeight="1">
      <c r="A62" s="55"/>
      <c r="B62" s="90" t="s">
        <v>125</v>
      </c>
      <c r="C62" s="131">
        <f aca="true" t="shared" si="12" ref="C62:P62">SUM(C54:C61)</f>
        <v>1089</v>
      </c>
      <c r="D62" s="131">
        <f t="shared" si="12"/>
        <v>753</v>
      </c>
      <c r="E62" s="131">
        <f t="shared" si="12"/>
        <v>125</v>
      </c>
      <c r="F62" s="131">
        <f t="shared" si="12"/>
        <v>64</v>
      </c>
      <c r="G62" s="131">
        <f t="shared" si="12"/>
        <v>38</v>
      </c>
      <c r="H62" s="131">
        <f t="shared" si="12"/>
        <v>25</v>
      </c>
      <c r="I62" s="131">
        <f t="shared" si="12"/>
        <v>0</v>
      </c>
      <c r="J62" s="131">
        <f t="shared" si="12"/>
        <v>0</v>
      </c>
      <c r="K62" s="131">
        <f t="shared" si="12"/>
        <v>23</v>
      </c>
      <c r="L62" s="131">
        <f t="shared" si="12"/>
        <v>4</v>
      </c>
      <c r="M62" s="131">
        <f t="shared" si="12"/>
        <v>904</v>
      </c>
      <c r="N62" s="131">
        <f t="shared" si="12"/>
        <v>969</v>
      </c>
      <c r="O62" s="201">
        <f t="shared" si="12"/>
        <v>2179</v>
      </c>
      <c r="P62" s="201">
        <f t="shared" si="12"/>
        <v>1815</v>
      </c>
      <c r="Q62" s="171"/>
      <c r="R62" s="170"/>
      <c r="S62" s="170"/>
      <c r="T62" s="170"/>
    </row>
    <row r="63" spans="1:20" ht="15.75" customHeight="1">
      <c r="A63" s="55"/>
      <c r="B63" t="s">
        <v>36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194"/>
      <c r="P63" s="194"/>
      <c r="Q63" s="6"/>
      <c r="R63" s="7"/>
      <c r="S63" s="7"/>
      <c r="T63" s="7"/>
    </row>
    <row r="64" spans="1:20" ht="15.75" customHeight="1">
      <c r="A64" s="55">
        <v>48</v>
      </c>
      <c r="B64" s="52" t="s">
        <v>34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194">
        <f>C64+E64+G64+I64+K64+M64</f>
        <v>0</v>
      </c>
      <c r="P64" s="194">
        <f>D64+F64+H64+J64+L64+N64</f>
        <v>0</v>
      </c>
      <c r="Q64" s="6">
        <v>0</v>
      </c>
      <c r="R64" s="7">
        <v>0</v>
      </c>
      <c r="S64" s="7"/>
      <c r="T64" s="7"/>
    </row>
    <row r="65" spans="1:20" ht="15.75" customHeight="1">
      <c r="A65" s="55">
        <v>49</v>
      </c>
      <c r="B65" s="52" t="s">
        <v>132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94">
        <f>C65+E65+G65+I65+K65+M65</f>
        <v>0</v>
      </c>
      <c r="P65" s="194">
        <f>D65+F65+H65+J65+L65+N65</f>
        <v>0</v>
      </c>
      <c r="Q65" s="6">
        <v>0</v>
      </c>
      <c r="R65" s="7">
        <v>0</v>
      </c>
      <c r="S65" s="7"/>
      <c r="T65" s="7"/>
    </row>
    <row r="66" spans="1:20" s="169" customFormat="1" ht="15.75" customHeight="1">
      <c r="A66" s="167"/>
      <c r="B66" s="90" t="s">
        <v>125</v>
      </c>
      <c r="C66" s="131">
        <f aca="true" t="shared" si="13" ref="C66:P66">SUM(C64:C65)</f>
        <v>0</v>
      </c>
      <c r="D66" s="131">
        <f t="shared" si="13"/>
        <v>0</v>
      </c>
      <c r="E66" s="131">
        <f t="shared" si="13"/>
        <v>0</v>
      </c>
      <c r="F66" s="131">
        <f t="shared" si="13"/>
        <v>0</v>
      </c>
      <c r="G66" s="131">
        <f t="shared" si="13"/>
        <v>0</v>
      </c>
      <c r="H66" s="131">
        <f t="shared" si="13"/>
        <v>0</v>
      </c>
      <c r="I66" s="131">
        <f t="shared" si="13"/>
        <v>0</v>
      </c>
      <c r="J66" s="131">
        <f t="shared" si="13"/>
        <v>0</v>
      </c>
      <c r="K66" s="131">
        <f t="shared" si="13"/>
        <v>0</v>
      </c>
      <c r="L66" s="131">
        <f t="shared" si="13"/>
        <v>0</v>
      </c>
      <c r="M66" s="131">
        <f>SUM(M64:M65)</f>
        <v>0</v>
      </c>
      <c r="N66" s="131">
        <f>SUM(N64:N65)</f>
        <v>0</v>
      </c>
      <c r="O66" s="201">
        <f t="shared" si="13"/>
        <v>0</v>
      </c>
      <c r="P66" s="201">
        <f t="shared" si="13"/>
        <v>0</v>
      </c>
      <c r="S66" s="170"/>
      <c r="T66" s="170"/>
    </row>
    <row r="67" spans="1:20" s="169" customFormat="1" ht="15.75" customHeight="1">
      <c r="A67" s="167"/>
      <c r="B67" s="9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201"/>
      <c r="P67" s="201"/>
      <c r="S67" s="170"/>
      <c r="T67" s="170"/>
    </row>
    <row r="68" spans="1:20" s="169" customFormat="1" ht="15.75" customHeight="1">
      <c r="A68" s="167"/>
      <c r="B68" s="90" t="s">
        <v>35</v>
      </c>
      <c r="C68" s="131">
        <f aca="true" t="shared" si="14" ref="C68:P68">C48+C62+C66</f>
        <v>13517</v>
      </c>
      <c r="D68" s="131">
        <f t="shared" si="14"/>
        <v>18806</v>
      </c>
      <c r="E68" s="131">
        <f t="shared" si="14"/>
        <v>1901</v>
      </c>
      <c r="F68" s="131">
        <f t="shared" si="14"/>
        <v>5313</v>
      </c>
      <c r="G68" s="131">
        <f t="shared" si="14"/>
        <v>803</v>
      </c>
      <c r="H68" s="131">
        <f t="shared" si="14"/>
        <v>1299</v>
      </c>
      <c r="I68" s="131">
        <f t="shared" si="14"/>
        <v>17</v>
      </c>
      <c r="J68" s="131">
        <f t="shared" si="14"/>
        <v>21</v>
      </c>
      <c r="K68" s="131">
        <f t="shared" si="14"/>
        <v>156</v>
      </c>
      <c r="L68" s="131">
        <f t="shared" si="14"/>
        <v>171</v>
      </c>
      <c r="M68" s="131">
        <f t="shared" si="14"/>
        <v>3451</v>
      </c>
      <c r="N68" s="131">
        <f t="shared" si="14"/>
        <v>4070</v>
      </c>
      <c r="O68" s="201">
        <f t="shared" si="14"/>
        <v>19845</v>
      </c>
      <c r="P68" s="201">
        <f t="shared" si="14"/>
        <v>29680</v>
      </c>
      <c r="S68" s="170"/>
      <c r="T68" s="170"/>
    </row>
    <row r="70" spans="15:16" ht="12.75">
      <c r="O70" s="288"/>
      <c r="P70" s="288"/>
    </row>
    <row r="72" spans="4:5" ht="12.75">
      <c r="D72" s="15">
        <v>14</v>
      </c>
      <c r="E72" s="15" t="s">
        <v>606</v>
      </c>
    </row>
  </sheetData>
  <mergeCells count="12">
    <mergeCell ref="G4:H4"/>
    <mergeCell ref="I4:J4"/>
    <mergeCell ref="M4:N4"/>
    <mergeCell ref="M52:N52"/>
    <mergeCell ref="K4:L4"/>
    <mergeCell ref="K52:L52"/>
    <mergeCell ref="G52:H52"/>
    <mergeCell ref="I52:J52"/>
    <mergeCell ref="C4:D4"/>
    <mergeCell ref="E4:F4"/>
    <mergeCell ref="C52:D52"/>
    <mergeCell ref="E52:F52"/>
  </mergeCells>
  <printOptions gridLines="1" horizontalCentered="1"/>
  <pageMargins left="0.5" right="0.5" top="0.61" bottom="0.66" header="0.5" footer="0.5"/>
  <pageSetup blackAndWhite="1" horizontalDpi="300" verticalDpi="300" orientation="landscape" paperSize="9" scale="79" r:id="rId2"/>
  <rowBreaks count="1" manualBreakCount="1">
    <brk id="48" max="255" man="1"/>
  </rowBreaks>
  <colBreaks count="1" manualBreakCount="1">
    <brk id="16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T74"/>
  <sheetViews>
    <sheetView workbookViewId="0" topLeftCell="G46">
      <selection activeCell="N64" sqref="N64"/>
    </sheetView>
  </sheetViews>
  <sheetFormatPr defaultColWidth="9.140625" defaultRowHeight="12.75"/>
  <cols>
    <col min="1" max="1" width="3.7109375" style="0" customWidth="1"/>
    <col min="2" max="2" width="23.421875" style="106" customWidth="1"/>
    <col min="3" max="3" width="10.28125" style="22" customWidth="1"/>
    <col min="4" max="4" width="10.7109375" style="22" customWidth="1"/>
    <col min="5" max="5" width="9.57421875" style="22" customWidth="1"/>
    <col min="6" max="6" width="10.140625" style="22" customWidth="1"/>
    <col min="7" max="7" width="9.421875" style="22" customWidth="1"/>
    <col min="8" max="8" width="10.7109375" style="22" customWidth="1"/>
    <col min="9" max="9" width="9.28125" style="22" customWidth="1"/>
    <col min="10" max="10" width="10.8515625" style="22" customWidth="1"/>
    <col min="11" max="11" width="10.57421875" style="22" customWidth="1"/>
    <col min="12" max="14" width="9.8515625" style="22" customWidth="1"/>
    <col min="15" max="15" width="9.7109375" style="102" customWidth="1"/>
    <col min="16" max="16" width="12.7109375" style="102" bestFit="1" customWidth="1"/>
    <col min="17" max="20" width="9.140625" style="106" customWidth="1"/>
  </cols>
  <sheetData>
    <row r="1" spans="1:16" ht="16.5" customHeight="1">
      <c r="A1" s="28"/>
      <c r="B1" s="205"/>
      <c r="C1" s="37"/>
      <c r="D1" s="37"/>
      <c r="E1" s="37"/>
      <c r="F1" s="37"/>
      <c r="G1" s="37"/>
      <c r="H1" s="37"/>
      <c r="I1" s="69"/>
      <c r="J1" s="69"/>
      <c r="K1" s="69"/>
      <c r="L1" s="69"/>
      <c r="M1" s="69"/>
      <c r="N1" s="69"/>
      <c r="O1" s="195"/>
      <c r="P1" s="195"/>
    </row>
    <row r="2" spans="1:16" ht="16.5" customHeight="1">
      <c r="A2" s="32"/>
      <c r="B2" s="105"/>
      <c r="C2" s="37"/>
      <c r="D2" s="37"/>
      <c r="E2" s="37"/>
      <c r="F2" s="37"/>
      <c r="G2" s="37"/>
      <c r="H2" s="69"/>
      <c r="I2" s="69"/>
      <c r="J2" s="69"/>
      <c r="K2" s="69"/>
      <c r="L2" s="69"/>
      <c r="M2" s="69"/>
      <c r="N2" s="69"/>
      <c r="O2" s="271"/>
      <c r="P2" s="195"/>
    </row>
    <row r="3" spans="1:16" ht="16.5" customHeight="1">
      <c r="A3" s="32"/>
      <c r="B3" s="105"/>
      <c r="C3" s="70" t="s">
        <v>36</v>
      </c>
      <c r="D3" s="232" t="s">
        <v>84</v>
      </c>
      <c r="E3" s="231"/>
      <c r="F3" s="231"/>
      <c r="G3" s="231" t="s">
        <v>36</v>
      </c>
      <c r="H3" s="231" t="s">
        <v>36</v>
      </c>
      <c r="I3" s="231" t="s">
        <v>36</v>
      </c>
      <c r="J3" s="231" t="s">
        <v>36</v>
      </c>
      <c r="K3" s="231" t="s">
        <v>36</v>
      </c>
      <c r="L3" s="231"/>
      <c r="M3" s="231"/>
      <c r="N3" s="231"/>
      <c r="O3" s="291"/>
      <c r="P3" s="195"/>
    </row>
    <row r="4" spans="1:16" ht="12.75">
      <c r="A4" s="44" t="s">
        <v>4</v>
      </c>
      <c r="B4" s="206" t="s">
        <v>5</v>
      </c>
      <c r="C4" s="785" t="s">
        <v>151</v>
      </c>
      <c r="D4" s="786"/>
      <c r="E4" s="785" t="s">
        <v>150</v>
      </c>
      <c r="F4" s="786"/>
      <c r="G4" s="785" t="s">
        <v>149</v>
      </c>
      <c r="H4" s="786"/>
      <c r="I4" s="785" t="s">
        <v>148</v>
      </c>
      <c r="J4" s="786"/>
      <c r="K4" s="783" t="s">
        <v>147</v>
      </c>
      <c r="L4" s="783"/>
      <c r="M4" s="783" t="s">
        <v>230</v>
      </c>
      <c r="N4" s="783"/>
      <c r="O4" s="784" t="s">
        <v>3</v>
      </c>
      <c r="P4" s="784"/>
    </row>
    <row r="5" spans="1:18" ht="12.75">
      <c r="A5" s="48" t="s">
        <v>6</v>
      </c>
      <c r="B5" s="190"/>
      <c r="C5" s="134" t="s">
        <v>57</v>
      </c>
      <c r="D5" s="134" t="s">
        <v>64</v>
      </c>
      <c r="E5" s="134" t="s">
        <v>57</v>
      </c>
      <c r="F5" s="134" t="s">
        <v>64</v>
      </c>
      <c r="G5" s="134" t="s">
        <v>57</v>
      </c>
      <c r="H5" s="134" t="s">
        <v>64</v>
      </c>
      <c r="I5" s="134" t="s">
        <v>57</v>
      </c>
      <c r="J5" s="134" t="s">
        <v>64</v>
      </c>
      <c r="K5" s="134" t="s">
        <v>57</v>
      </c>
      <c r="L5" s="134" t="s">
        <v>64</v>
      </c>
      <c r="M5" s="134" t="s">
        <v>57</v>
      </c>
      <c r="N5" s="134" t="s">
        <v>64</v>
      </c>
      <c r="O5" s="273" t="s">
        <v>57</v>
      </c>
      <c r="P5" s="273" t="s">
        <v>64</v>
      </c>
      <c r="Q5" s="19"/>
      <c r="R5" s="19"/>
    </row>
    <row r="6" spans="1:18" ht="12.75">
      <c r="A6" s="55">
        <v>1</v>
      </c>
      <c r="B6" s="58" t="s">
        <v>7</v>
      </c>
      <c r="C6" s="58">
        <v>6785</v>
      </c>
      <c r="D6" s="58">
        <v>5837</v>
      </c>
      <c r="E6" s="58">
        <v>957</v>
      </c>
      <c r="F6" s="58">
        <v>1048</v>
      </c>
      <c r="G6" s="58">
        <v>746</v>
      </c>
      <c r="H6" s="58">
        <v>430</v>
      </c>
      <c r="I6" s="58">
        <v>0</v>
      </c>
      <c r="J6" s="58">
        <v>0</v>
      </c>
      <c r="K6" s="58">
        <v>20</v>
      </c>
      <c r="L6" s="58">
        <v>16</v>
      </c>
      <c r="M6" s="58">
        <v>398</v>
      </c>
      <c r="N6" s="58">
        <v>198</v>
      </c>
      <c r="O6" s="194">
        <f>C6+E6+G6+I6+K6+M6</f>
        <v>8906</v>
      </c>
      <c r="P6" s="194">
        <f>D6+F6+H6+J6+L6+N6</f>
        <v>7529</v>
      </c>
      <c r="Q6" s="19"/>
      <c r="R6" s="19"/>
    </row>
    <row r="7" spans="1:18" ht="12.75">
      <c r="A7" s="55">
        <v>2</v>
      </c>
      <c r="B7" s="58" t="s">
        <v>8</v>
      </c>
      <c r="C7" s="58">
        <v>124</v>
      </c>
      <c r="D7" s="58">
        <v>104</v>
      </c>
      <c r="E7" s="58">
        <v>13</v>
      </c>
      <c r="F7" s="58">
        <v>25</v>
      </c>
      <c r="G7" s="58">
        <v>4</v>
      </c>
      <c r="H7" s="58">
        <v>8</v>
      </c>
      <c r="I7" s="58">
        <v>0</v>
      </c>
      <c r="J7" s="58">
        <v>0</v>
      </c>
      <c r="K7" s="58">
        <v>0</v>
      </c>
      <c r="L7" s="58">
        <v>0</v>
      </c>
      <c r="M7" s="58">
        <v>58</v>
      </c>
      <c r="N7" s="58">
        <v>89</v>
      </c>
      <c r="O7" s="194">
        <f aca="true" t="shared" si="0" ref="O7:O24">C7+E7+G7+I7+K7+M7</f>
        <v>199</v>
      </c>
      <c r="P7" s="194">
        <f aca="true" t="shared" si="1" ref="P7:P24">D7+F7+H7+J7+L7+N7</f>
        <v>226</v>
      </c>
      <c r="Q7" s="19"/>
      <c r="R7" s="19"/>
    </row>
    <row r="8" spans="1:18" ht="12.75">
      <c r="A8" s="55">
        <v>3</v>
      </c>
      <c r="B8" s="58" t="s">
        <v>9</v>
      </c>
      <c r="C8" s="58">
        <v>1533</v>
      </c>
      <c r="D8" s="58">
        <v>1710</v>
      </c>
      <c r="E8" s="58">
        <v>271</v>
      </c>
      <c r="F8" s="58">
        <v>642</v>
      </c>
      <c r="G8" s="58">
        <v>155</v>
      </c>
      <c r="H8" s="58">
        <v>292</v>
      </c>
      <c r="I8" s="58">
        <v>0</v>
      </c>
      <c r="J8" s="58">
        <v>0</v>
      </c>
      <c r="K8" s="58">
        <v>0</v>
      </c>
      <c r="L8" s="58">
        <v>0</v>
      </c>
      <c r="M8" s="58">
        <v>6865</v>
      </c>
      <c r="N8" s="58">
        <v>3790</v>
      </c>
      <c r="O8" s="194">
        <f t="shared" si="0"/>
        <v>8824</v>
      </c>
      <c r="P8" s="194">
        <f t="shared" si="1"/>
        <v>6434</v>
      </c>
      <c r="Q8" s="19"/>
      <c r="R8" s="19"/>
    </row>
    <row r="9" spans="1:18" ht="12.75">
      <c r="A9" s="51">
        <v>4</v>
      </c>
      <c r="B9" s="58" t="s">
        <v>10</v>
      </c>
      <c r="C9" s="58">
        <v>11323</v>
      </c>
      <c r="D9" s="58">
        <v>8996</v>
      </c>
      <c r="E9" s="58">
        <v>1228</v>
      </c>
      <c r="F9" s="58">
        <v>6002</v>
      </c>
      <c r="G9" s="58">
        <v>1037</v>
      </c>
      <c r="H9" s="58">
        <v>971</v>
      </c>
      <c r="I9" s="58">
        <v>0</v>
      </c>
      <c r="J9" s="58">
        <v>0</v>
      </c>
      <c r="K9" s="58">
        <v>0</v>
      </c>
      <c r="L9" s="58">
        <v>0</v>
      </c>
      <c r="M9" s="58">
        <v>5508</v>
      </c>
      <c r="N9" s="58">
        <v>12154</v>
      </c>
      <c r="O9" s="194">
        <f t="shared" si="0"/>
        <v>19096</v>
      </c>
      <c r="P9" s="194">
        <f t="shared" si="1"/>
        <v>28123</v>
      </c>
      <c r="Q9" s="19"/>
      <c r="R9" s="19"/>
    </row>
    <row r="10" spans="1:18" ht="12.75">
      <c r="A10" s="51">
        <v>5</v>
      </c>
      <c r="B10" s="58" t="s">
        <v>11</v>
      </c>
      <c r="C10" s="58">
        <v>2538</v>
      </c>
      <c r="D10" s="58">
        <v>1984</v>
      </c>
      <c r="E10" s="58">
        <v>101</v>
      </c>
      <c r="F10" s="58">
        <v>114</v>
      </c>
      <c r="G10" s="58">
        <v>299</v>
      </c>
      <c r="H10" s="58">
        <v>226</v>
      </c>
      <c r="I10" s="58">
        <v>0</v>
      </c>
      <c r="J10" s="58">
        <v>0</v>
      </c>
      <c r="K10" s="58">
        <v>168</v>
      </c>
      <c r="L10" s="58">
        <v>84</v>
      </c>
      <c r="M10" s="58">
        <v>42</v>
      </c>
      <c r="N10" s="58">
        <v>80</v>
      </c>
      <c r="O10" s="194">
        <f t="shared" si="0"/>
        <v>3148</v>
      </c>
      <c r="P10" s="194">
        <f t="shared" si="1"/>
        <v>2488</v>
      </c>
      <c r="Q10" s="19"/>
      <c r="R10" s="19"/>
    </row>
    <row r="11" spans="1:18" ht="12.75">
      <c r="A11" s="51">
        <v>6</v>
      </c>
      <c r="B11" s="58" t="s">
        <v>12</v>
      </c>
      <c r="C11" s="58">
        <v>1140</v>
      </c>
      <c r="D11" s="58">
        <v>1238</v>
      </c>
      <c r="E11" s="58">
        <v>208</v>
      </c>
      <c r="F11" s="58">
        <v>265</v>
      </c>
      <c r="G11" s="58">
        <v>150</v>
      </c>
      <c r="H11" s="58">
        <v>163</v>
      </c>
      <c r="I11" s="58">
        <v>0</v>
      </c>
      <c r="J11" s="58">
        <v>0</v>
      </c>
      <c r="K11" s="58">
        <v>1</v>
      </c>
      <c r="L11" s="58">
        <v>1</v>
      </c>
      <c r="M11" s="58">
        <v>44</v>
      </c>
      <c r="N11" s="58">
        <v>28</v>
      </c>
      <c r="O11" s="194">
        <f t="shared" si="0"/>
        <v>1543</v>
      </c>
      <c r="P11" s="194">
        <f t="shared" si="1"/>
        <v>1695</v>
      </c>
      <c r="Q11" s="19"/>
      <c r="R11" s="19"/>
    </row>
    <row r="12" spans="1:18" ht="12.75">
      <c r="A12" s="55">
        <v>7</v>
      </c>
      <c r="B12" s="58" t="s">
        <v>13</v>
      </c>
      <c r="C12" s="58">
        <v>21518</v>
      </c>
      <c r="D12" s="58">
        <v>9462</v>
      </c>
      <c r="E12" s="58">
        <v>3906</v>
      </c>
      <c r="F12" s="58">
        <v>2998</v>
      </c>
      <c r="G12" s="58">
        <v>1669</v>
      </c>
      <c r="H12" s="58">
        <v>758</v>
      </c>
      <c r="I12" s="58">
        <v>0</v>
      </c>
      <c r="J12" s="58">
        <v>0</v>
      </c>
      <c r="K12" s="58">
        <v>1454</v>
      </c>
      <c r="L12" s="58">
        <v>846</v>
      </c>
      <c r="M12" s="58">
        <v>8024</v>
      </c>
      <c r="N12" s="58">
        <v>7433</v>
      </c>
      <c r="O12" s="194">
        <f t="shared" si="0"/>
        <v>36571</v>
      </c>
      <c r="P12" s="194">
        <f t="shared" si="1"/>
        <v>21497</v>
      </c>
      <c r="Q12" s="19"/>
      <c r="R12" s="19"/>
    </row>
    <row r="13" spans="1:18" ht="12.75">
      <c r="A13" s="55">
        <v>8</v>
      </c>
      <c r="B13" s="58" t="s">
        <v>164</v>
      </c>
      <c r="C13" s="58">
        <v>372</v>
      </c>
      <c r="D13" s="58">
        <v>450</v>
      </c>
      <c r="E13" s="58">
        <v>61</v>
      </c>
      <c r="F13" s="58">
        <v>151</v>
      </c>
      <c r="G13" s="58">
        <v>64</v>
      </c>
      <c r="H13" s="58">
        <v>68</v>
      </c>
      <c r="I13" s="58">
        <v>0</v>
      </c>
      <c r="J13" s="58">
        <v>0</v>
      </c>
      <c r="K13" s="58">
        <v>11</v>
      </c>
      <c r="L13" s="58">
        <v>7</v>
      </c>
      <c r="M13" s="58">
        <v>0</v>
      </c>
      <c r="N13" s="58">
        <v>0</v>
      </c>
      <c r="O13" s="194">
        <f t="shared" si="0"/>
        <v>508</v>
      </c>
      <c r="P13" s="194">
        <f t="shared" si="1"/>
        <v>676</v>
      </c>
      <c r="Q13" s="19"/>
      <c r="R13" s="19"/>
    </row>
    <row r="14" spans="1:18" ht="12.75">
      <c r="A14" s="51">
        <v>9</v>
      </c>
      <c r="B14" s="58" t="s">
        <v>14</v>
      </c>
      <c r="C14" s="58">
        <v>1500</v>
      </c>
      <c r="D14" s="58">
        <v>1583</v>
      </c>
      <c r="E14" s="58">
        <v>138</v>
      </c>
      <c r="F14" s="58">
        <v>1689</v>
      </c>
      <c r="G14" s="58">
        <v>92</v>
      </c>
      <c r="H14" s="58">
        <v>105</v>
      </c>
      <c r="I14" s="58">
        <v>2</v>
      </c>
      <c r="J14" s="58">
        <v>3</v>
      </c>
      <c r="K14" s="58">
        <v>3</v>
      </c>
      <c r="L14" s="58">
        <v>1</v>
      </c>
      <c r="M14" s="58">
        <v>871</v>
      </c>
      <c r="N14" s="58">
        <v>1582</v>
      </c>
      <c r="O14" s="194">
        <f t="shared" si="0"/>
        <v>2606</v>
      </c>
      <c r="P14" s="194">
        <f t="shared" si="1"/>
        <v>4963</v>
      </c>
      <c r="Q14" s="19"/>
      <c r="R14" s="19"/>
    </row>
    <row r="15" spans="1:18" ht="12.75">
      <c r="A15" s="51">
        <v>10</v>
      </c>
      <c r="B15" s="58" t="s">
        <v>15</v>
      </c>
      <c r="C15" s="58">
        <v>338</v>
      </c>
      <c r="D15" s="58">
        <v>408</v>
      </c>
      <c r="E15" s="58">
        <v>49</v>
      </c>
      <c r="F15" s="58">
        <v>96</v>
      </c>
      <c r="G15" s="58">
        <v>38</v>
      </c>
      <c r="H15" s="58">
        <v>34</v>
      </c>
      <c r="I15" s="58">
        <v>0</v>
      </c>
      <c r="J15" s="58">
        <v>0</v>
      </c>
      <c r="K15" s="58">
        <v>0</v>
      </c>
      <c r="L15" s="58">
        <v>0</v>
      </c>
      <c r="M15" s="58">
        <v>73</v>
      </c>
      <c r="N15" s="58">
        <v>76</v>
      </c>
      <c r="O15" s="194">
        <f t="shared" si="0"/>
        <v>498</v>
      </c>
      <c r="P15" s="194">
        <f t="shared" si="1"/>
        <v>614</v>
      </c>
      <c r="Q15" s="19"/>
      <c r="R15" s="19"/>
    </row>
    <row r="16" spans="1:18" ht="12.75">
      <c r="A16" s="51">
        <v>11</v>
      </c>
      <c r="B16" s="58" t="s">
        <v>16</v>
      </c>
      <c r="C16" s="58">
        <v>520</v>
      </c>
      <c r="D16" s="58">
        <v>305</v>
      </c>
      <c r="E16" s="58">
        <v>19</v>
      </c>
      <c r="F16" s="58">
        <v>77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194">
        <f t="shared" si="0"/>
        <v>539</v>
      </c>
      <c r="P16" s="194">
        <f t="shared" si="1"/>
        <v>382</v>
      </c>
      <c r="Q16" s="19"/>
      <c r="R16" s="19"/>
    </row>
    <row r="17" spans="1:18" ht="12.75">
      <c r="A17" s="51">
        <v>12</v>
      </c>
      <c r="B17" s="58" t="s">
        <v>17</v>
      </c>
      <c r="C17" s="58">
        <v>1044</v>
      </c>
      <c r="D17" s="58">
        <v>1124</v>
      </c>
      <c r="E17" s="58">
        <v>237</v>
      </c>
      <c r="F17" s="58">
        <v>478</v>
      </c>
      <c r="G17" s="58">
        <v>77</v>
      </c>
      <c r="H17" s="58">
        <v>158</v>
      </c>
      <c r="I17" s="58">
        <v>0</v>
      </c>
      <c r="J17" s="58">
        <v>0</v>
      </c>
      <c r="K17" s="58">
        <v>5</v>
      </c>
      <c r="L17" s="58">
        <v>1</v>
      </c>
      <c r="M17" s="58">
        <v>694</v>
      </c>
      <c r="N17" s="58">
        <v>1952</v>
      </c>
      <c r="O17" s="194">
        <f t="shared" si="0"/>
        <v>2057</v>
      </c>
      <c r="P17" s="194">
        <f t="shared" si="1"/>
        <v>3713</v>
      </c>
      <c r="Q17" s="19"/>
      <c r="R17" s="19"/>
    </row>
    <row r="18" spans="1:18" ht="12.75">
      <c r="A18" s="51">
        <v>13</v>
      </c>
      <c r="B18" s="58" t="s">
        <v>166</v>
      </c>
      <c r="C18" s="58">
        <v>604</v>
      </c>
      <c r="D18" s="58">
        <v>391</v>
      </c>
      <c r="E18" s="58">
        <v>1109</v>
      </c>
      <c r="F18" s="58">
        <v>2428</v>
      </c>
      <c r="G18" s="58">
        <v>55</v>
      </c>
      <c r="H18" s="58">
        <v>39</v>
      </c>
      <c r="I18" s="58">
        <v>0</v>
      </c>
      <c r="J18" s="58">
        <v>0</v>
      </c>
      <c r="K18" s="58">
        <v>2</v>
      </c>
      <c r="L18" s="58">
        <v>2</v>
      </c>
      <c r="M18" s="58">
        <v>0</v>
      </c>
      <c r="N18" s="58">
        <v>0</v>
      </c>
      <c r="O18" s="194">
        <f t="shared" si="0"/>
        <v>1770</v>
      </c>
      <c r="P18" s="194">
        <f t="shared" si="1"/>
        <v>2860</v>
      </c>
      <c r="Q18" s="19"/>
      <c r="R18" s="19"/>
    </row>
    <row r="19" spans="1:18" ht="12.75">
      <c r="A19" s="51">
        <v>14</v>
      </c>
      <c r="B19" s="58" t="s">
        <v>78</v>
      </c>
      <c r="C19" s="58">
        <v>14178</v>
      </c>
      <c r="D19" s="58">
        <v>5417</v>
      </c>
      <c r="E19" s="58">
        <v>2514</v>
      </c>
      <c r="F19" s="58">
        <v>2397</v>
      </c>
      <c r="G19" s="58">
        <v>426</v>
      </c>
      <c r="H19" s="58">
        <v>201</v>
      </c>
      <c r="I19" s="58">
        <v>1</v>
      </c>
      <c r="J19" s="58">
        <v>1</v>
      </c>
      <c r="K19" s="58">
        <v>482</v>
      </c>
      <c r="L19" s="58">
        <v>103</v>
      </c>
      <c r="M19" s="58">
        <v>0</v>
      </c>
      <c r="N19" s="58">
        <v>0</v>
      </c>
      <c r="O19" s="194">
        <f t="shared" si="0"/>
        <v>17601</v>
      </c>
      <c r="P19" s="194">
        <f t="shared" si="1"/>
        <v>8119</v>
      </c>
      <c r="Q19" s="19"/>
      <c r="R19" s="19"/>
    </row>
    <row r="20" spans="1:18" ht="12.75">
      <c r="A20" s="51">
        <v>15</v>
      </c>
      <c r="B20" s="58" t="s">
        <v>106</v>
      </c>
      <c r="C20" s="58">
        <v>1010</v>
      </c>
      <c r="D20" s="58">
        <v>1192</v>
      </c>
      <c r="E20" s="58">
        <v>137</v>
      </c>
      <c r="F20" s="58">
        <v>311</v>
      </c>
      <c r="G20" s="58">
        <v>100</v>
      </c>
      <c r="H20" s="58">
        <v>79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194">
        <f t="shared" si="0"/>
        <v>1247</v>
      </c>
      <c r="P20" s="194">
        <f t="shared" si="1"/>
        <v>1582</v>
      </c>
      <c r="Q20" s="19"/>
      <c r="R20" s="19"/>
    </row>
    <row r="21" spans="1:18" s="106" customFormat="1" ht="12.75">
      <c r="A21" s="55">
        <v>16</v>
      </c>
      <c r="B21" s="58" t="s">
        <v>20</v>
      </c>
      <c r="C21" s="58">
        <v>2681</v>
      </c>
      <c r="D21" s="58">
        <v>3402</v>
      </c>
      <c r="E21" s="58">
        <v>990</v>
      </c>
      <c r="F21" s="58">
        <v>1158</v>
      </c>
      <c r="G21" s="58">
        <v>437</v>
      </c>
      <c r="H21" s="58">
        <v>542</v>
      </c>
      <c r="I21" s="58">
        <v>0</v>
      </c>
      <c r="J21" s="58">
        <v>0</v>
      </c>
      <c r="K21" s="58">
        <v>0</v>
      </c>
      <c r="L21" s="58">
        <v>0</v>
      </c>
      <c r="M21" s="58">
        <v>4314</v>
      </c>
      <c r="N21" s="58">
        <v>5490</v>
      </c>
      <c r="O21" s="194">
        <f t="shared" si="0"/>
        <v>8422</v>
      </c>
      <c r="P21" s="194">
        <f t="shared" si="1"/>
        <v>10592</v>
      </c>
      <c r="Q21" s="19"/>
      <c r="R21" s="19"/>
    </row>
    <row r="22" spans="1:18" ht="12.75">
      <c r="A22" s="51">
        <v>17</v>
      </c>
      <c r="B22" s="58" t="s">
        <v>21</v>
      </c>
      <c r="C22" s="58">
        <v>4810</v>
      </c>
      <c r="D22" s="58">
        <v>3326</v>
      </c>
      <c r="E22" s="58">
        <v>328</v>
      </c>
      <c r="F22" s="58">
        <v>386</v>
      </c>
      <c r="G22" s="58">
        <v>296</v>
      </c>
      <c r="H22" s="58">
        <v>221</v>
      </c>
      <c r="I22" s="58">
        <v>14</v>
      </c>
      <c r="J22" s="58">
        <v>20</v>
      </c>
      <c r="K22" s="58">
        <v>158</v>
      </c>
      <c r="L22" s="58">
        <v>114</v>
      </c>
      <c r="M22" s="58">
        <v>2359</v>
      </c>
      <c r="N22" s="58">
        <v>3020</v>
      </c>
      <c r="O22" s="194">
        <f t="shared" si="0"/>
        <v>7965</v>
      </c>
      <c r="P22" s="194">
        <f t="shared" si="1"/>
        <v>7087</v>
      </c>
      <c r="Q22" s="19"/>
      <c r="R22" s="19"/>
    </row>
    <row r="23" spans="1:18" ht="12.75">
      <c r="A23" s="51">
        <v>18</v>
      </c>
      <c r="B23" s="58" t="s">
        <v>19</v>
      </c>
      <c r="C23" s="58">
        <v>79</v>
      </c>
      <c r="D23" s="58">
        <v>145</v>
      </c>
      <c r="E23" s="58">
        <v>9</v>
      </c>
      <c r="F23" s="58">
        <v>9</v>
      </c>
      <c r="G23" s="58">
        <v>23</v>
      </c>
      <c r="H23" s="58">
        <v>18</v>
      </c>
      <c r="I23" s="58">
        <v>0</v>
      </c>
      <c r="J23" s="58">
        <v>0</v>
      </c>
      <c r="K23" s="58">
        <v>2</v>
      </c>
      <c r="L23" s="58">
        <v>1</v>
      </c>
      <c r="M23" s="58">
        <v>49</v>
      </c>
      <c r="N23" s="58">
        <v>908</v>
      </c>
      <c r="O23" s="194">
        <f t="shared" si="0"/>
        <v>162</v>
      </c>
      <c r="P23" s="194">
        <f t="shared" si="1"/>
        <v>1081</v>
      </c>
      <c r="Q23" s="19"/>
      <c r="R23" s="19"/>
    </row>
    <row r="24" spans="1:18" ht="12.75">
      <c r="A24" s="51">
        <v>19</v>
      </c>
      <c r="B24" s="58" t="s">
        <v>126</v>
      </c>
      <c r="C24" s="58">
        <v>354</v>
      </c>
      <c r="D24" s="58">
        <v>257</v>
      </c>
      <c r="E24" s="58">
        <v>11</v>
      </c>
      <c r="F24" s="58">
        <v>22</v>
      </c>
      <c r="G24" s="58">
        <v>49</v>
      </c>
      <c r="H24" s="58">
        <v>73</v>
      </c>
      <c r="I24" s="58">
        <v>0</v>
      </c>
      <c r="J24" s="58">
        <v>0</v>
      </c>
      <c r="K24" s="58">
        <v>1</v>
      </c>
      <c r="L24" s="58">
        <v>2</v>
      </c>
      <c r="M24" s="58">
        <v>0</v>
      </c>
      <c r="N24" s="58">
        <v>0</v>
      </c>
      <c r="O24" s="194">
        <f t="shared" si="0"/>
        <v>415</v>
      </c>
      <c r="P24" s="194">
        <f t="shared" si="1"/>
        <v>354</v>
      </c>
      <c r="Q24" s="19"/>
      <c r="R24" s="19"/>
    </row>
    <row r="25" spans="1:20" s="169" customFormat="1" ht="14.25">
      <c r="A25" s="167"/>
      <c r="B25" s="168" t="s">
        <v>226</v>
      </c>
      <c r="C25" s="168">
        <f aca="true" t="shared" si="2" ref="C25:P25">SUM(C6:C24)</f>
        <v>72451</v>
      </c>
      <c r="D25" s="168">
        <f t="shared" si="2"/>
        <v>47331</v>
      </c>
      <c r="E25" s="168">
        <f t="shared" si="2"/>
        <v>12286</v>
      </c>
      <c r="F25" s="168">
        <f t="shared" si="2"/>
        <v>20296</v>
      </c>
      <c r="G25" s="168">
        <f t="shared" si="2"/>
        <v>5717</v>
      </c>
      <c r="H25" s="168">
        <f t="shared" si="2"/>
        <v>4386</v>
      </c>
      <c r="I25" s="168">
        <f t="shared" si="2"/>
        <v>17</v>
      </c>
      <c r="J25" s="168">
        <f t="shared" si="2"/>
        <v>24</v>
      </c>
      <c r="K25" s="168">
        <f t="shared" si="2"/>
        <v>2307</v>
      </c>
      <c r="L25" s="168">
        <f t="shared" si="2"/>
        <v>1178</v>
      </c>
      <c r="M25" s="168">
        <f>SUM(M6:M24)</f>
        <v>29299</v>
      </c>
      <c r="N25" s="168">
        <f>SUM(N6:N24)</f>
        <v>36800</v>
      </c>
      <c r="O25" s="201">
        <f t="shared" si="2"/>
        <v>122077</v>
      </c>
      <c r="P25" s="201">
        <f t="shared" si="2"/>
        <v>110015</v>
      </c>
      <c r="Q25" s="213"/>
      <c r="R25" s="213"/>
      <c r="S25" s="236"/>
      <c r="T25" s="236"/>
    </row>
    <row r="26" spans="1:18" ht="12.75">
      <c r="A26" s="55">
        <v>20</v>
      </c>
      <c r="B26" s="58" t="s">
        <v>23</v>
      </c>
      <c r="C26" s="58">
        <v>85</v>
      </c>
      <c r="D26" s="58">
        <v>120</v>
      </c>
      <c r="E26" s="58">
        <v>16</v>
      </c>
      <c r="F26" s="58">
        <v>42</v>
      </c>
      <c r="G26" s="58">
        <v>2</v>
      </c>
      <c r="H26" s="58">
        <v>7</v>
      </c>
      <c r="I26" s="58">
        <v>0</v>
      </c>
      <c r="J26" s="58">
        <v>0</v>
      </c>
      <c r="K26" s="58">
        <v>0</v>
      </c>
      <c r="L26" s="58">
        <v>0</v>
      </c>
      <c r="M26" s="58">
        <v>12</v>
      </c>
      <c r="N26" s="58">
        <v>24</v>
      </c>
      <c r="O26" s="194">
        <f aca="true" t="shared" si="3" ref="O26:O32">C26+E26+G26+I26+K26+M26</f>
        <v>115</v>
      </c>
      <c r="P26" s="194">
        <f aca="true" t="shared" si="4" ref="P26:P32">D26+F26+H26+J26+L26+N26</f>
        <v>193</v>
      </c>
      <c r="Q26" s="19"/>
      <c r="R26" s="19"/>
    </row>
    <row r="27" spans="1:18" ht="12.75">
      <c r="A27" s="55">
        <v>21</v>
      </c>
      <c r="B27" s="58" t="s">
        <v>274</v>
      </c>
      <c r="C27" s="58">
        <v>21</v>
      </c>
      <c r="D27" s="58">
        <v>54</v>
      </c>
      <c r="E27" s="58">
        <v>10</v>
      </c>
      <c r="F27" s="58">
        <v>59</v>
      </c>
      <c r="G27" s="58">
        <v>3</v>
      </c>
      <c r="H27" s="58">
        <v>8</v>
      </c>
      <c r="I27" s="58">
        <v>0</v>
      </c>
      <c r="J27" s="58">
        <v>0</v>
      </c>
      <c r="K27" s="58">
        <v>0</v>
      </c>
      <c r="L27" s="58">
        <v>0</v>
      </c>
      <c r="M27" s="58">
        <v>12</v>
      </c>
      <c r="N27" s="58">
        <v>46</v>
      </c>
      <c r="O27" s="194">
        <f t="shared" si="3"/>
        <v>46</v>
      </c>
      <c r="P27" s="194">
        <f t="shared" si="4"/>
        <v>167</v>
      </c>
      <c r="Q27" s="19"/>
      <c r="R27" s="19"/>
    </row>
    <row r="28" spans="1:18" ht="12.75">
      <c r="A28" s="55">
        <v>22</v>
      </c>
      <c r="B28" s="58" t="s">
        <v>171</v>
      </c>
      <c r="C28" s="58">
        <v>76</v>
      </c>
      <c r="D28" s="58">
        <v>105</v>
      </c>
      <c r="E28" s="58">
        <v>47</v>
      </c>
      <c r="F28" s="58">
        <v>66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186</v>
      </c>
      <c r="N28" s="58">
        <v>296</v>
      </c>
      <c r="O28" s="194">
        <f t="shared" si="3"/>
        <v>309</v>
      </c>
      <c r="P28" s="194">
        <f t="shared" si="4"/>
        <v>467</v>
      </c>
      <c r="Q28" s="19"/>
      <c r="R28" s="19"/>
    </row>
    <row r="29" spans="1:18" ht="12.75">
      <c r="A29" s="55">
        <v>23</v>
      </c>
      <c r="B29" s="58" t="s">
        <v>22</v>
      </c>
      <c r="C29" s="58">
        <v>24</v>
      </c>
      <c r="D29" s="58">
        <v>37</v>
      </c>
      <c r="E29" s="58">
        <v>9</v>
      </c>
      <c r="F29" s="58">
        <v>27</v>
      </c>
      <c r="G29" s="58">
        <v>21</v>
      </c>
      <c r="H29" s="58">
        <v>48</v>
      </c>
      <c r="I29" s="58">
        <v>0</v>
      </c>
      <c r="J29" s="58">
        <v>0</v>
      </c>
      <c r="K29" s="58">
        <v>0</v>
      </c>
      <c r="L29" s="58">
        <v>0</v>
      </c>
      <c r="M29" s="58">
        <v>1</v>
      </c>
      <c r="N29" s="58">
        <v>7</v>
      </c>
      <c r="O29" s="194">
        <f t="shared" si="3"/>
        <v>55</v>
      </c>
      <c r="P29" s="194">
        <f t="shared" si="4"/>
        <v>119</v>
      </c>
      <c r="Q29" s="19"/>
      <c r="R29" s="19"/>
    </row>
    <row r="30" spans="1:18" s="106" customFormat="1" ht="12.75">
      <c r="A30" s="55">
        <v>24</v>
      </c>
      <c r="B30" s="58" t="s">
        <v>143</v>
      </c>
      <c r="C30" s="58">
        <v>196</v>
      </c>
      <c r="D30" s="58">
        <v>234</v>
      </c>
      <c r="E30" s="58">
        <v>13</v>
      </c>
      <c r="F30" s="58">
        <v>41</v>
      </c>
      <c r="G30" s="58">
        <v>46</v>
      </c>
      <c r="H30" s="58">
        <v>104</v>
      </c>
      <c r="I30" s="58">
        <v>0</v>
      </c>
      <c r="J30" s="58">
        <v>0</v>
      </c>
      <c r="K30" s="58">
        <v>1</v>
      </c>
      <c r="L30" s="58">
        <v>1</v>
      </c>
      <c r="M30" s="58">
        <v>69</v>
      </c>
      <c r="N30" s="58">
        <v>169</v>
      </c>
      <c r="O30" s="194">
        <f t="shared" si="3"/>
        <v>325</v>
      </c>
      <c r="P30" s="194">
        <f t="shared" si="4"/>
        <v>549</v>
      </c>
      <c r="Q30" s="19"/>
      <c r="R30" s="19"/>
    </row>
    <row r="31" spans="1:18" ht="12.75">
      <c r="A31" s="55">
        <v>25</v>
      </c>
      <c r="B31" s="58" t="s">
        <v>18</v>
      </c>
      <c r="C31" s="58">
        <v>23245</v>
      </c>
      <c r="D31" s="58">
        <v>24634</v>
      </c>
      <c r="E31" s="58">
        <v>2860</v>
      </c>
      <c r="F31" s="58">
        <v>6012</v>
      </c>
      <c r="G31" s="58">
        <v>1245</v>
      </c>
      <c r="H31" s="58">
        <v>2036</v>
      </c>
      <c r="I31" s="58">
        <v>0</v>
      </c>
      <c r="J31" s="58">
        <v>0</v>
      </c>
      <c r="K31" s="58">
        <v>495</v>
      </c>
      <c r="L31" s="58">
        <v>675</v>
      </c>
      <c r="M31" s="58">
        <v>10982</v>
      </c>
      <c r="N31" s="58">
        <v>44075</v>
      </c>
      <c r="O31" s="194">
        <f t="shared" si="3"/>
        <v>38827</v>
      </c>
      <c r="P31" s="194">
        <f t="shared" si="4"/>
        <v>77432</v>
      </c>
      <c r="Q31" s="19"/>
      <c r="R31" s="19"/>
    </row>
    <row r="32" spans="1:18" ht="12.75">
      <c r="A32" s="55">
        <v>26</v>
      </c>
      <c r="B32" s="58" t="s">
        <v>105</v>
      </c>
      <c r="C32" s="58">
        <v>33188</v>
      </c>
      <c r="D32" s="58">
        <v>42503</v>
      </c>
      <c r="E32" s="58">
        <v>11316</v>
      </c>
      <c r="F32" s="58">
        <v>29862</v>
      </c>
      <c r="G32" s="58">
        <v>3688</v>
      </c>
      <c r="H32" s="58">
        <v>1172</v>
      </c>
      <c r="I32" s="58">
        <v>492</v>
      </c>
      <c r="J32" s="58">
        <v>166</v>
      </c>
      <c r="K32" s="58">
        <v>330</v>
      </c>
      <c r="L32" s="58">
        <v>206</v>
      </c>
      <c r="M32" s="58">
        <v>0</v>
      </c>
      <c r="N32" s="58">
        <v>0</v>
      </c>
      <c r="O32" s="194">
        <f t="shared" si="3"/>
        <v>49014</v>
      </c>
      <c r="P32" s="194">
        <f t="shared" si="4"/>
        <v>73909</v>
      </c>
      <c r="Q32" s="19"/>
      <c r="R32" s="19"/>
    </row>
    <row r="33" spans="1:20" s="169" customFormat="1" ht="14.25">
      <c r="A33" s="167"/>
      <c r="B33" s="168" t="s">
        <v>228</v>
      </c>
      <c r="C33" s="168">
        <f aca="true" t="shared" si="5" ref="C33:P33">SUM(C26:C32)</f>
        <v>56835</v>
      </c>
      <c r="D33" s="168">
        <f t="shared" si="5"/>
        <v>67687</v>
      </c>
      <c r="E33" s="168">
        <f t="shared" si="5"/>
        <v>14271</v>
      </c>
      <c r="F33" s="168">
        <f t="shared" si="5"/>
        <v>36109</v>
      </c>
      <c r="G33" s="168">
        <f t="shared" si="5"/>
        <v>5005</v>
      </c>
      <c r="H33" s="168">
        <f t="shared" si="5"/>
        <v>3375</v>
      </c>
      <c r="I33" s="168">
        <f t="shared" si="5"/>
        <v>492</v>
      </c>
      <c r="J33" s="168">
        <f t="shared" si="5"/>
        <v>166</v>
      </c>
      <c r="K33" s="168">
        <f t="shared" si="5"/>
        <v>826</v>
      </c>
      <c r="L33" s="168">
        <f t="shared" si="5"/>
        <v>882</v>
      </c>
      <c r="M33" s="168">
        <f>SUM(M26:M32)</f>
        <v>11262</v>
      </c>
      <c r="N33" s="168">
        <f>SUM(N26:N32)</f>
        <v>44617</v>
      </c>
      <c r="O33" s="201">
        <f t="shared" si="5"/>
        <v>88691</v>
      </c>
      <c r="P33" s="201">
        <f t="shared" si="5"/>
        <v>152836</v>
      </c>
      <c r="Q33" s="213"/>
      <c r="R33" s="213"/>
      <c r="S33" s="236"/>
      <c r="T33" s="236"/>
    </row>
    <row r="34" spans="1:18" ht="12.75">
      <c r="A34" s="55">
        <v>27</v>
      </c>
      <c r="B34" s="58" t="s">
        <v>165</v>
      </c>
      <c r="C34" s="58">
        <v>221</v>
      </c>
      <c r="D34" s="58">
        <v>203</v>
      </c>
      <c r="E34" s="58">
        <v>27</v>
      </c>
      <c r="F34" s="58">
        <v>31</v>
      </c>
      <c r="G34" s="58">
        <v>13</v>
      </c>
      <c r="H34" s="58">
        <v>25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194">
        <f aca="true" t="shared" si="6" ref="O34:O46">C34+E34+G34+I34+K34+M34</f>
        <v>261</v>
      </c>
      <c r="P34" s="194">
        <f aca="true" t="shared" si="7" ref="P34:P46">D34+F34+H34+J34+L34+N34</f>
        <v>259</v>
      </c>
      <c r="Q34" s="19"/>
      <c r="R34" s="19"/>
    </row>
    <row r="35" spans="1:18" s="106" customFormat="1" ht="12.75">
      <c r="A35" s="55">
        <v>28</v>
      </c>
      <c r="B35" s="58" t="s">
        <v>234</v>
      </c>
      <c r="C35" s="58">
        <v>577</v>
      </c>
      <c r="D35" s="58">
        <v>265</v>
      </c>
      <c r="E35" s="58">
        <v>76</v>
      </c>
      <c r="F35" s="58">
        <v>138</v>
      </c>
      <c r="G35" s="58">
        <v>12</v>
      </c>
      <c r="H35" s="58">
        <v>16</v>
      </c>
      <c r="I35" s="58">
        <v>0</v>
      </c>
      <c r="J35" s="58">
        <v>0</v>
      </c>
      <c r="K35" s="58">
        <v>7</v>
      </c>
      <c r="L35" s="58">
        <v>5</v>
      </c>
      <c r="M35" s="58">
        <v>0</v>
      </c>
      <c r="N35" s="58">
        <v>0</v>
      </c>
      <c r="O35" s="194">
        <f t="shared" si="6"/>
        <v>672</v>
      </c>
      <c r="P35" s="194">
        <f t="shared" si="7"/>
        <v>424</v>
      </c>
      <c r="Q35" s="19"/>
      <c r="R35" s="19"/>
    </row>
    <row r="36" spans="1:18" ht="12.75">
      <c r="A36" s="55">
        <v>29</v>
      </c>
      <c r="B36" s="58" t="s">
        <v>220</v>
      </c>
      <c r="C36" s="58">
        <v>84</v>
      </c>
      <c r="D36" s="58">
        <v>369</v>
      </c>
      <c r="E36" s="58">
        <v>49</v>
      </c>
      <c r="F36" s="58">
        <v>14</v>
      </c>
      <c r="G36" s="58">
        <v>12</v>
      </c>
      <c r="H36" s="58">
        <v>43</v>
      </c>
      <c r="I36" s="58">
        <v>0</v>
      </c>
      <c r="J36" s="58">
        <v>0</v>
      </c>
      <c r="K36" s="58">
        <v>1</v>
      </c>
      <c r="L36" s="58">
        <v>11</v>
      </c>
      <c r="M36" s="58">
        <v>887</v>
      </c>
      <c r="N36" s="58">
        <v>1047</v>
      </c>
      <c r="O36" s="194">
        <f t="shared" si="6"/>
        <v>1033</v>
      </c>
      <c r="P36" s="194">
        <f t="shared" si="7"/>
        <v>1484</v>
      </c>
      <c r="Q36" s="19"/>
      <c r="R36" s="19"/>
    </row>
    <row r="37" spans="1:18" ht="12.75">
      <c r="A37" s="55">
        <v>30</v>
      </c>
      <c r="B37" s="58" t="s">
        <v>292</v>
      </c>
      <c r="C37" s="58">
        <v>158</v>
      </c>
      <c r="D37" s="58">
        <v>149</v>
      </c>
      <c r="E37" s="58">
        <v>17</v>
      </c>
      <c r="F37" s="58">
        <v>101</v>
      </c>
      <c r="G37" s="58">
        <v>2</v>
      </c>
      <c r="H37" s="58">
        <v>2</v>
      </c>
      <c r="I37" s="58">
        <v>0</v>
      </c>
      <c r="J37" s="58">
        <v>0</v>
      </c>
      <c r="K37" s="58">
        <v>0</v>
      </c>
      <c r="L37" s="58">
        <v>0</v>
      </c>
      <c r="M37" s="58">
        <v>100</v>
      </c>
      <c r="N37" s="58">
        <v>273</v>
      </c>
      <c r="O37" s="194">
        <f t="shared" si="6"/>
        <v>277</v>
      </c>
      <c r="P37" s="194">
        <f t="shared" si="7"/>
        <v>525</v>
      </c>
      <c r="Q37" s="19"/>
      <c r="R37" s="19"/>
    </row>
    <row r="38" spans="1:18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194" t="s">
        <v>619</v>
      </c>
      <c r="P38" s="194">
        <f t="shared" si="7"/>
        <v>0</v>
      </c>
      <c r="Q38" s="19"/>
      <c r="R38" s="19"/>
    </row>
    <row r="39" spans="1:18" ht="12.75">
      <c r="A39" s="55">
        <v>32</v>
      </c>
      <c r="B39" s="58" t="s">
        <v>222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194">
        <f t="shared" si="6"/>
        <v>0</v>
      </c>
      <c r="P39" s="194">
        <f t="shared" si="7"/>
        <v>0</v>
      </c>
      <c r="Q39" s="19"/>
      <c r="R39" s="19"/>
    </row>
    <row r="40" spans="1:18" ht="12.75">
      <c r="A40" s="113">
        <v>33</v>
      </c>
      <c r="B40" s="116" t="s">
        <v>455</v>
      </c>
      <c r="C40" s="58">
        <v>17</v>
      </c>
      <c r="D40" s="58">
        <v>65</v>
      </c>
      <c r="E40" s="58">
        <v>5</v>
      </c>
      <c r="F40" s="58">
        <v>12</v>
      </c>
      <c r="G40" s="58">
        <v>4</v>
      </c>
      <c r="H40" s="58">
        <v>14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194">
        <f t="shared" si="6"/>
        <v>26</v>
      </c>
      <c r="P40" s="194">
        <f t="shared" si="7"/>
        <v>91</v>
      </c>
      <c r="Q40" s="19"/>
      <c r="R40" s="19"/>
    </row>
    <row r="41" spans="1:18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194">
        <f t="shared" si="6"/>
        <v>0</v>
      </c>
      <c r="P41" s="194">
        <f t="shared" si="7"/>
        <v>0</v>
      </c>
      <c r="Q41" s="19"/>
      <c r="R41" s="19"/>
    </row>
    <row r="42" spans="1:18" ht="12.75">
      <c r="A42" s="55">
        <v>35</v>
      </c>
      <c r="B42" s="52" t="s">
        <v>261</v>
      </c>
      <c r="C42" s="58">
        <v>24</v>
      </c>
      <c r="D42" s="58">
        <v>9</v>
      </c>
      <c r="E42" s="58">
        <v>9</v>
      </c>
      <c r="F42" s="58">
        <v>5</v>
      </c>
      <c r="G42" s="58">
        <v>346</v>
      </c>
      <c r="H42" s="58">
        <v>127</v>
      </c>
      <c r="I42" s="58">
        <v>0</v>
      </c>
      <c r="J42" s="58">
        <v>0</v>
      </c>
      <c r="K42" s="58">
        <v>0</v>
      </c>
      <c r="L42" s="58">
        <v>0</v>
      </c>
      <c r="M42" s="58">
        <v>45</v>
      </c>
      <c r="N42" s="58">
        <v>10</v>
      </c>
      <c r="O42" s="194">
        <f t="shared" si="6"/>
        <v>424</v>
      </c>
      <c r="P42" s="194">
        <f t="shared" si="7"/>
        <v>151</v>
      </c>
      <c r="Q42" s="19"/>
      <c r="R42" s="19"/>
    </row>
    <row r="43" spans="1:18" ht="12.75">
      <c r="A43" s="55">
        <v>36</v>
      </c>
      <c r="B43" s="52" t="s">
        <v>24</v>
      </c>
      <c r="C43" s="58">
        <v>66</v>
      </c>
      <c r="D43" s="58">
        <v>240</v>
      </c>
      <c r="E43" s="58">
        <v>1</v>
      </c>
      <c r="F43" s="58">
        <v>1</v>
      </c>
      <c r="G43" s="58">
        <v>1</v>
      </c>
      <c r="H43" s="58">
        <v>1</v>
      </c>
      <c r="I43" s="58">
        <v>0</v>
      </c>
      <c r="J43" s="58">
        <v>0</v>
      </c>
      <c r="K43" s="58">
        <v>8</v>
      </c>
      <c r="L43" s="58">
        <v>2</v>
      </c>
      <c r="M43" s="58">
        <v>6</v>
      </c>
      <c r="N43" s="58">
        <v>19</v>
      </c>
      <c r="O43" s="194">
        <f t="shared" si="6"/>
        <v>82</v>
      </c>
      <c r="P43" s="194">
        <f t="shared" si="7"/>
        <v>263</v>
      </c>
      <c r="Q43" s="19"/>
      <c r="R43" s="19"/>
    </row>
    <row r="44" spans="1:18" ht="12.75">
      <c r="A44" s="55">
        <v>37</v>
      </c>
      <c r="B44" s="52" t="s">
        <v>225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194">
        <f t="shared" si="6"/>
        <v>0</v>
      </c>
      <c r="P44" s="194">
        <f t="shared" si="7"/>
        <v>0</v>
      </c>
      <c r="Q44" s="19"/>
      <c r="R44" s="19"/>
    </row>
    <row r="45" spans="1:18" ht="12.75">
      <c r="A45" s="55">
        <v>38</v>
      </c>
      <c r="B45" s="52" t="s">
        <v>456</v>
      </c>
      <c r="C45" s="58">
        <v>1</v>
      </c>
      <c r="D45" s="58">
        <v>6</v>
      </c>
      <c r="E45" s="58">
        <v>0</v>
      </c>
      <c r="F45" s="58">
        <v>0</v>
      </c>
      <c r="G45" s="58">
        <v>36</v>
      </c>
      <c r="H45" s="58">
        <v>241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194">
        <f t="shared" si="6"/>
        <v>37</v>
      </c>
      <c r="P45" s="194">
        <f t="shared" si="7"/>
        <v>247</v>
      </c>
      <c r="Q45" s="19"/>
      <c r="R45" s="19"/>
    </row>
    <row r="46" spans="1:18" ht="12.75">
      <c r="A46" s="55">
        <v>39</v>
      </c>
      <c r="B46" s="58" t="s">
        <v>538</v>
      </c>
      <c r="C46" s="58">
        <v>20</v>
      </c>
      <c r="D46" s="58">
        <v>82</v>
      </c>
      <c r="E46" s="58">
        <v>8</v>
      </c>
      <c r="F46" s="58">
        <v>12</v>
      </c>
      <c r="G46" s="58">
        <v>3</v>
      </c>
      <c r="H46" s="58">
        <v>1</v>
      </c>
      <c r="I46" s="58">
        <v>0</v>
      </c>
      <c r="J46" s="58">
        <v>0</v>
      </c>
      <c r="K46" s="58">
        <v>1</v>
      </c>
      <c r="L46" s="58">
        <v>1</v>
      </c>
      <c r="M46" s="58">
        <v>4</v>
      </c>
      <c r="N46" s="58">
        <v>1</v>
      </c>
      <c r="O46" s="194">
        <f t="shared" si="6"/>
        <v>36</v>
      </c>
      <c r="P46" s="194">
        <f t="shared" si="7"/>
        <v>97</v>
      </c>
      <c r="Q46" s="19"/>
      <c r="R46" s="19"/>
    </row>
    <row r="47" spans="1:20" s="169" customFormat="1" ht="14.25">
      <c r="A47" s="167"/>
      <c r="B47" s="168" t="s">
        <v>227</v>
      </c>
      <c r="C47" s="168">
        <f>SUM(C34:C46)</f>
        <v>1168</v>
      </c>
      <c r="D47" s="168">
        <f aca="true" t="shared" si="8" ref="D47:N47">SUM(D34:D46)</f>
        <v>1388</v>
      </c>
      <c r="E47" s="168">
        <f t="shared" si="8"/>
        <v>192</v>
      </c>
      <c r="F47" s="168">
        <f t="shared" si="8"/>
        <v>314</v>
      </c>
      <c r="G47" s="168">
        <f t="shared" si="8"/>
        <v>429</v>
      </c>
      <c r="H47" s="168">
        <f t="shared" si="8"/>
        <v>470</v>
      </c>
      <c r="I47" s="168">
        <f t="shared" si="8"/>
        <v>0</v>
      </c>
      <c r="J47" s="168">
        <f t="shared" si="8"/>
        <v>0</v>
      </c>
      <c r="K47" s="168">
        <f t="shared" si="8"/>
        <v>17</v>
      </c>
      <c r="L47" s="168">
        <f t="shared" si="8"/>
        <v>19</v>
      </c>
      <c r="M47" s="168">
        <f t="shared" si="8"/>
        <v>1042</v>
      </c>
      <c r="N47" s="168">
        <f t="shared" si="8"/>
        <v>1350</v>
      </c>
      <c r="O47" s="201">
        <f>SUM(O34:O46)</f>
        <v>2848</v>
      </c>
      <c r="P47" s="201">
        <f>SUM(P34:P46)</f>
        <v>3541</v>
      </c>
      <c r="Q47" s="213"/>
      <c r="R47" s="213"/>
      <c r="S47" s="236"/>
      <c r="T47" s="236"/>
    </row>
    <row r="48" spans="1:20" s="169" customFormat="1" ht="14.25">
      <c r="A48" s="167"/>
      <c r="B48" s="208" t="s">
        <v>125</v>
      </c>
      <c r="C48" s="168">
        <f aca="true" t="shared" si="9" ref="C48:P48">C25+C33+C47</f>
        <v>130454</v>
      </c>
      <c r="D48" s="168">
        <f t="shared" si="9"/>
        <v>116406</v>
      </c>
      <c r="E48" s="168">
        <f t="shared" si="9"/>
        <v>26749</v>
      </c>
      <c r="F48" s="168">
        <f t="shared" si="9"/>
        <v>56719</v>
      </c>
      <c r="G48" s="168">
        <f t="shared" si="9"/>
        <v>11151</v>
      </c>
      <c r="H48" s="168">
        <f t="shared" si="9"/>
        <v>8231</v>
      </c>
      <c r="I48" s="168">
        <f t="shared" si="9"/>
        <v>509</v>
      </c>
      <c r="J48" s="168">
        <f t="shared" si="9"/>
        <v>190</v>
      </c>
      <c r="K48" s="168">
        <f t="shared" si="9"/>
        <v>3150</v>
      </c>
      <c r="L48" s="168">
        <f t="shared" si="9"/>
        <v>2079</v>
      </c>
      <c r="M48" s="168">
        <f t="shared" si="9"/>
        <v>41603</v>
      </c>
      <c r="N48" s="168">
        <f t="shared" si="9"/>
        <v>82767</v>
      </c>
      <c r="O48" s="201">
        <f t="shared" si="9"/>
        <v>213616</v>
      </c>
      <c r="P48" s="201">
        <f t="shared" si="9"/>
        <v>266392</v>
      </c>
      <c r="Q48" s="213"/>
      <c r="R48" s="213"/>
      <c r="S48" s="236"/>
      <c r="T48" s="236"/>
    </row>
    <row r="49" spans="1:18" ht="13.5" customHeight="1">
      <c r="A49" s="32"/>
      <c r="B49" s="205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195"/>
      <c r="P49" s="195"/>
      <c r="Q49" s="19"/>
      <c r="R49" s="19"/>
    </row>
    <row r="50" spans="1:18" ht="14.25">
      <c r="A50" s="28"/>
      <c r="B50" s="205"/>
      <c r="C50" s="37"/>
      <c r="D50" s="37"/>
      <c r="E50" s="37"/>
      <c r="F50" s="37"/>
      <c r="G50" s="37"/>
      <c r="H50" s="37"/>
      <c r="I50" s="69"/>
      <c r="J50" s="69"/>
      <c r="K50" s="69"/>
      <c r="L50" s="69"/>
      <c r="M50" s="69"/>
      <c r="N50" s="69"/>
      <c r="O50" s="195"/>
      <c r="P50" s="195"/>
      <c r="Q50" s="19"/>
      <c r="R50" s="19"/>
    </row>
    <row r="51" spans="1:18" ht="18" customHeight="1">
      <c r="A51" s="32"/>
      <c r="B51" s="105"/>
      <c r="C51" s="69" t="s">
        <v>36</v>
      </c>
      <c r="D51" s="37"/>
      <c r="E51" s="37"/>
      <c r="F51" s="37"/>
      <c r="G51" s="37"/>
      <c r="H51" s="69"/>
      <c r="I51" s="69"/>
      <c r="J51" s="69"/>
      <c r="K51" s="69"/>
      <c r="L51" s="69"/>
      <c r="M51" s="69"/>
      <c r="N51" s="69"/>
      <c r="O51" s="271"/>
      <c r="P51" s="195"/>
      <c r="Q51" s="19"/>
      <c r="R51" s="19"/>
    </row>
    <row r="52" spans="1:18" ht="12.75">
      <c r="A52" s="44" t="s">
        <v>4</v>
      </c>
      <c r="B52" s="206" t="s">
        <v>5</v>
      </c>
      <c r="C52" s="785" t="s">
        <v>151</v>
      </c>
      <c r="D52" s="786"/>
      <c r="E52" s="785" t="s">
        <v>150</v>
      </c>
      <c r="F52" s="786"/>
      <c r="G52" s="785" t="s">
        <v>149</v>
      </c>
      <c r="H52" s="786"/>
      <c r="I52" s="785" t="s">
        <v>148</v>
      </c>
      <c r="J52" s="786"/>
      <c r="K52" s="783" t="s">
        <v>147</v>
      </c>
      <c r="L52" s="783"/>
      <c r="M52" s="783" t="s">
        <v>230</v>
      </c>
      <c r="N52" s="783"/>
      <c r="O52" s="784" t="s">
        <v>3</v>
      </c>
      <c r="P52" s="784"/>
      <c r="Q52" s="19"/>
      <c r="R52" s="19"/>
    </row>
    <row r="53" spans="1:18" ht="12.75">
      <c r="A53" s="44"/>
      <c r="B53" s="206"/>
      <c r="C53" s="239"/>
      <c r="D53" s="221"/>
      <c r="E53" s="239"/>
      <c r="F53" s="221"/>
      <c r="G53" s="239"/>
      <c r="H53" s="221"/>
      <c r="I53" s="239"/>
      <c r="J53" s="221"/>
      <c r="K53" s="134"/>
      <c r="L53" s="134"/>
      <c r="M53" s="134"/>
      <c r="N53" s="134"/>
      <c r="O53" s="273"/>
      <c r="P53" s="273"/>
      <c r="Q53" s="19"/>
      <c r="R53" s="19"/>
    </row>
    <row r="54" spans="1:18" ht="12.75">
      <c r="A54" s="44"/>
      <c r="B54" s="206"/>
      <c r="C54" s="239"/>
      <c r="D54" s="221"/>
      <c r="E54" s="239"/>
      <c r="F54" s="221"/>
      <c r="G54" s="239"/>
      <c r="H54" s="221"/>
      <c r="I54" s="239"/>
      <c r="J54" s="221"/>
      <c r="K54" s="134"/>
      <c r="L54" s="134"/>
      <c r="M54" s="134"/>
      <c r="N54" s="134"/>
      <c r="O54" s="273"/>
      <c r="P54" s="273"/>
      <c r="Q54" s="19"/>
      <c r="R54" s="19"/>
    </row>
    <row r="55" spans="1:16" ht="13.5" customHeight="1">
      <c r="A55" s="44" t="s">
        <v>4</v>
      </c>
      <c r="B55" s="206" t="s">
        <v>5</v>
      </c>
      <c r="C55" s="785" t="s">
        <v>151</v>
      </c>
      <c r="D55" s="786"/>
      <c r="E55" s="785" t="s">
        <v>150</v>
      </c>
      <c r="F55" s="786"/>
      <c r="G55" s="785" t="s">
        <v>149</v>
      </c>
      <c r="H55" s="786"/>
      <c r="I55" s="785" t="s">
        <v>148</v>
      </c>
      <c r="J55" s="786"/>
      <c r="K55" s="783" t="s">
        <v>147</v>
      </c>
      <c r="L55" s="783"/>
      <c r="M55" s="783" t="s">
        <v>230</v>
      </c>
      <c r="N55" s="783"/>
      <c r="O55" s="784" t="s">
        <v>3</v>
      </c>
      <c r="P55" s="784"/>
    </row>
    <row r="56" spans="1:18" ht="13.5" customHeight="1">
      <c r="A56" s="48" t="s">
        <v>6</v>
      </c>
      <c r="B56" s="190"/>
      <c r="C56" s="134" t="s">
        <v>57</v>
      </c>
      <c r="D56" s="134" t="s">
        <v>64</v>
      </c>
      <c r="E56" s="134" t="s">
        <v>57</v>
      </c>
      <c r="F56" s="134" t="s">
        <v>64</v>
      </c>
      <c r="G56" s="134" t="s">
        <v>57</v>
      </c>
      <c r="H56" s="134" t="s">
        <v>64</v>
      </c>
      <c r="I56" s="134" t="s">
        <v>57</v>
      </c>
      <c r="J56" s="134" t="s">
        <v>64</v>
      </c>
      <c r="K56" s="134" t="s">
        <v>57</v>
      </c>
      <c r="L56" s="134" t="s">
        <v>64</v>
      </c>
      <c r="M56" s="134" t="s">
        <v>57</v>
      </c>
      <c r="N56" s="134" t="s">
        <v>64</v>
      </c>
      <c r="O56" s="273" t="s">
        <v>57</v>
      </c>
      <c r="P56" s="273" t="s">
        <v>64</v>
      </c>
      <c r="Q56" s="19"/>
      <c r="R56" s="19"/>
    </row>
    <row r="57" spans="1:18" ht="15" customHeight="1">
      <c r="A57" s="55">
        <v>40</v>
      </c>
      <c r="B57" s="58" t="s">
        <v>79</v>
      </c>
      <c r="C57" s="58">
        <v>1027</v>
      </c>
      <c r="D57" s="58">
        <v>677</v>
      </c>
      <c r="E57" s="58">
        <v>10</v>
      </c>
      <c r="F57" s="58">
        <v>4</v>
      </c>
      <c r="G57" s="58">
        <v>45</v>
      </c>
      <c r="H57" s="58">
        <v>25</v>
      </c>
      <c r="I57" s="58">
        <v>0</v>
      </c>
      <c r="J57" s="58">
        <v>0</v>
      </c>
      <c r="K57" s="58">
        <v>0</v>
      </c>
      <c r="L57" s="58">
        <v>0</v>
      </c>
      <c r="M57" s="58">
        <v>339</v>
      </c>
      <c r="N57" s="58">
        <v>449</v>
      </c>
      <c r="O57" s="194">
        <f aca="true" t="shared" si="10" ref="O57:O64">C57+E57+G57+I57+K57+M57</f>
        <v>1421</v>
      </c>
      <c r="P57" s="194">
        <f aca="true" t="shared" si="11" ref="P57:P64">D57+F57+H57+J57+L57+N57</f>
        <v>1155</v>
      </c>
      <c r="Q57" s="19"/>
      <c r="R57" s="19"/>
    </row>
    <row r="58" spans="1:18" ht="15" customHeight="1">
      <c r="A58" s="55">
        <v>41</v>
      </c>
      <c r="B58" s="58" t="s">
        <v>284</v>
      </c>
      <c r="C58" s="58">
        <v>5217</v>
      </c>
      <c r="D58" s="58">
        <v>2718</v>
      </c>
      <c r="E58" s="58">
        <v>557</v>
      </c>
      <c r="F58" s="58">
        <v>378</v>
      </c>
      <c r="G58" s="58">
        <v>75</v>
      </c>
      <c r="H58" s="58">
        <v>40</v>
      </c>
      <c r="I58" s="58">
        <v>41</v>
      </c>
      <c r="J58" s="58">
        <v>116</v>
      </c>
      <c r="K58" s="58">
        <v>8</v>
      </c>
      <c r="L58" s="58">
        <v>6</v>
      </c>
      <c r="M58" s="58">
        <v>20351</v>
      </c>
      <c r="N58" s="58">
        <v>8534</v>
      </c>
      <c r="O58" s="194">
        <f t="shared" si="10"/>
        <v>26249</v>
      </c>
      <c r="P58" s="194">
        <f t="shared" si="11"/>
        <v>11792</v>
      </c>
      <c r="Q58" s="19"/>
      <c r="R58" s="19"/>
    </row>
    <row r="59" spans="1:18" ht="15" customHeight="1">
      <c r="A59" s="55">
        <v>42</v>
      </c>
      <c r="B59" s="58" t="s">
        <v>30</v>
      </c>
      <c r="C59" s="58">
        <v>218</v>
      </c>
      <c r="D59" s="58">
        <v>98</v>
      </c>
      <c r="E59" s="58">
        <v>12</v>
      </c>
      <c r="F59" s="58">
        <v>11</v>
      </c>
      <c r="G59" s="58">
        <v>5</v>
      </c>
      <c r="H59" s="58">
        <v>4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194">
        <f t="shared" si="10"/>
        <v>235</v>
      </c>
      <c r="P59" s="194">
        <f t="shared" si="11"/>
        <v>113</v>
      </c>
      <c r="Q59" s="19"/>
      <c r="R59" s="19"/>
    </row>
    <row r="60" spans="1:18" ht="15" customHeight="1">
      <c r="A60" s="55">
        <v>43</v>
      </c>
      <c r="B60" s="58" t="s">
        <v>237</v>
      </c>
      <c r="C60" s="58">
        <v>3638</v>
      </c>
      <c r="D60" s="58">
        <v>2455</v>
      </c>
      <c r="E60" s="58">
        <v>89</v>
      </c>
      <c r="F60" s="58">
        <v>49</v>
      </c>
      <c r="G60" s="58">
        <v>98</v>
      </c>
      <c r="H60" s="58">
        <v>80</v>
      </c>
      <c r="I60" s="58">
        <v>0</v>
      </c>
      <c r="J60" s="58">
        <v>0</v>
      </c>
      <c r="K60" s="58">
        <v>0</v>
      </c>
      <c r="L60" s="58">
        <v>0</v>
      </c>
      <c r="M60" s="58">
        <v>1011</v>
      </c>
      <c r="N60" s="58">
        <v>717</v>
      </c>
      <c r="O60" s="194">
        <f t="shared" si="10"/>
        <v>4836</v>
      </c>
      <c r="P60" s="194">
        <f t="shared" si="11"/>
        <v>3301</v>
      </c>
      <c r="Q60" s="19"/>
      <c r="R60" s="19"/>
    </row>
    <row r="61" spans="1:18" ht="15" customHeight="1">
      <c r="A61" s="55">
        <v>44</v>
      </c>
      <c r="B61" s="58" t="s">
        <v>29</v>
      </c>
      <c r="C61" s="58">
        <v>347</v>
      </c>
      <c r="D61" s="58">
        <v>101</v>
      </c>
      <c r="E61" s="58">
        <v>4</v>
      </c>
      <c r="F61" s="58">
        <v>3</v>
      </c>
      <c r="G61" s="58">
        <v>2</v>
      </c>
      <c r="H61" s="58">
        <v>1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194">
        <f t="shared" si="10"/>
        <v>353</v>
      </c>
      <c r="P61" s="194">
        <f t="shared" si="11"/>
        <v>105</v>
      </c>
      <c r="Q61" s="19"/>
      <c r="R61" s="19"/>
    </row>
    <row r="62" spans="1:18" ht="15" customHeight="1">
      <c r="A62" s="55">
        <v>45</v>
      </c>
      <c r="B62" s="58" t="s">
        <v>575</v>
      </c>
      <c r="C62" s="58">
        <v>5675</v>
      </c>
      <c r="D62" s="58">
        <v>2882</v>
      </c>
      <c r="E62" s="58">
        <v>1675</v>
      </c>
      <c r="F62" s="58">
        <v>467</v>
      </c>
      <c r="G62" s="58">
        <v>235</v>
      </c>
      <c r="H62" s="58">
        <v>153</v>
      </c>
      <c r="I62" s="58">
        <v>6</v>
      </c>
      <c r="J62" s="58">
        <v>2</v>
      </c>
      <c r="K62" s="58">
        <v>127</v>
      </c>
      <c r="L62" s="58">
        <v>34</v>
      </c>
      <c r="M62" s="58">
        <v>462</v>
      </c>
      <c r="N62" s="58">
        <v>446</v>
      </c>
      <c r="O62" s="194">
        <f t="shared" si="10"/>
        <v>8180</v>
      </c>
      <c r="P62" s="194">
        <f t="shared" si="11"/>
        <v>3984</v>
      </c>
      <c r="Q62" s="19"/>
      <c r="R62" s="19"/>
    </row>
    <row r="63" spans="1:18" ht="15" customHeight="1">
      <c r="A63" s="55">
        <v>46</v>
      </c>
      <c r="B63" s="58" t="s">
        <v>25</v>
      </c>
      <c r="C63" s="58">
        <v>540</v>
      </c>
      <c r="D63" s="58">
        <v>126</v>
      </c>
      <c r="E63" s="58">
        <v>8</v>
      </c>
      <c r="F63" s="58">
        <v>2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92</v>
      </c>
      <c r="N63" s="58">
        <v>15</v>
      </c>
      <c r="O63" s="194">
        <f t="shared" si="10"/>
        <v>640</v>
      </c>
      <c r="P63" s="194">
        <f t="shared" si="11"/>
        <v>143</v>
      </c>
      <c r="Q63" s="19"/>
      <c r="R63" s="19"/>
    </row>
    <row r="64" spans="1:18" ht="15" customHeight="1">
      <c r="A64" s="55">
        <v>47</v>
      </c>
      <c r="B64" s="58" t="s">
        <v>28</v>
      </c>
      <c r="C64" s="58">
        <v>366</v>
      </c>
      <c r="D64" s="58">
        <v>315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539</v>
      </c>
      <c r="N64" s="58">
        <v>425</v>
      </c>
      <c r="O64" s="194">
        <f t="shared" si="10"/>
        <v>905</v>
      </c>
      <c r="P64" s="194">
        <f t="shared" si="11"/>
        <v>740</v>
      </c>
      <c r="Q64" s="19"/>
      <c r="R64" s="19"/>
    </row>
    <row r="65" spans="1:20" s="169" customFormat="1" ht="15" customHeight="1">
      <c r="A65" s="55"/>
      <c r="B65" s="208" t="s">
        <v>125</v>
      </c>
      <c r="C65" s="168">
        <f>SUM(C56:C64)</f>
        <v>17028</v>
      </c>
      <c r="D65" s="168">
        <f aca="true" t="shared" si="12" ref="D65:P65">SUM(D56:D64)</f>
        <v>9372</v>
      </c>
      <c r="E65" s="168">
        <f t="shared" si="12"/>
        <v>2355</v>
      </c>
      <c r="F65" s="168">
        <f t="shared" si="12"/>
        <v>914</v>
      </c>
      <c r="G65" s="168">
        <f t="shared" si="12"/>
        <v>460</v>
      </c>
      <c r="H65" s="168">
        <f t="shared" si="12"/>
        <v>303</v>
      </c>
      <c r="I65" s="168">
        <f t="shared" si="12"/>
        <v>47</v>
      </c>
      <c r="J65" s="168">
        <f t="shared" si="12"/>
        <v>118</v>
      </c>
      <c r="K65" s="168">
        <f t="shared" si="12"/>
        <v>135</v>
      </c>
      <c r="L65" s="168">
        <f t="shared" si="12"/>
        <v>40</v>
      </c>
      <c r="M65" s="168">
        <f t="shared" si="12"/>
        <v>22794</v>
      </c>
      <c r="N65" s="168">
        <f t="shared" si="12"/>
        <v>10586</v>
      </c>
      <c r="O65" s="201">
        <f t="shared" si="12"/>
        <v>42819</v>
      </c>
      <c r="P65" s="201">
        <f t="shared" si="12"/>
        <v>21333</v>
      </c>
      <c r="Q65" s="213"/>
      <c r="R65" s="213"/>
      <c r="S65" s="236"/>
      <c r="T65" s="236"/>
    </row>
    <row r="66" spans="1:18" ht="15" customHeight="1">
      <c r="A66" s="55"/>
      <c r="B66" s="106" t="s">
        <v>36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194"/>
      <c r="P66" s="194"/>
      <c r="Q66" s="19"/>
      <c r="R66" s="19"/>
    </row>
    <row r="67" spans="1:18" ht="15" customHeight="1">
      <c r="A67" s="55">
        <v>48</v>
      </c>
      <c r="B67" s="58" t="s">
        <v>34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194">
        <f>C67+E67+G67+I67+K67+M67</f>
        <v>0</v>
      </c>
      <c r="P67" s="194">
        <f>D67+F67+H67+J67+L67+N67</f>
        <v>0</v>
      </c>
      <c r="Q67" s="19"/>
      <c r="R67" s="19"/>
    </row>
    <row r="68" spans="1:18" ht="15" customHeight="1">
      <c r="A68" s="55">
        <v>49</v>
      </c>
      <c r="B68" s="58" t="s">
        <v>132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194">
        <f>C68+E68+G68+I68+K68+M68</f>
        <v>0</v>
      </c>
      <c r="P68" s="194">
        <f>D68+F68+H68+J68+L68+N68</f>
        <v>0</v>
      </c>
      <c r="Q68" s="19"/>
      <c r="R68" s="19"/>
    </row>
    <row r="69" spans="1:20" s="169" customFormat="1" ht="15" customHeight="1">
      <c r="A69" s="167"/>
      <c r="B69" s="208" t="s">
        <v>125</v>
      </c>
      <c r="C69" s="168">
        <f aca="true" t="shared" si="13" ref="C69:P69">SUM(C67:C68)</f>
        <v>0</v>
      </c>
      <c r="D69" s="168">
        <f t="shared" si="13"/>
        <v>0</v>
      </c>
      <c r="E69" s="168">
        <f t="shared" si="13"/>
        <v>0</v>
      </c>
      <c r="F69" s="168">
        <f t="shared" si="13"/>
        <v>0</v>
      </c>
      <c r="G69" s="168">
        <f t="shared" si="13"/>
        <v>0</v>
      </c>
      <c r="H69" s="168">
        <f t="shared" si="13"/>
        <v>0</v>
      </c>
      <c r="I69" s="168">
        <f t="shared" si="13"/>
        <v>0</v>
      </c>
      <c r="J69" s="168">
        <f t="shared" si="13"/>
        <v>0</v>
      </c>
      <c r="K69" s="168">
        <f t="shared" si="13"/>
        <v>0</v>
      </c>
      <c r="L69" s="168">
        <f t="shared" si="13"/>
        <v>0</v>
      </c>
      <c r="M69" s="168">
        <f>SUM(M67:M68)</f>
        <v>0</v>
      </c>
      <c r="N69" s="168">
        <f>SUM(N67:N68)</f>
        <v>0</v>
      </c>
      <c r="O69" s="201">
        <f t="shared" si="13"/>
        <v>0</v>
      </c>
      <c r="P69" s="201">
        <f t="shared" si="13"/>
        <v>0</v>
      </c>
      <c r="Q69" s="213"/>
      <c r="R69" s="213"/>
      <c r="S69" s="236"/>
      <c r="T69" s="236"/>
    </row>
    <row r="70" spans="1:20" s="169" customFormat="1" ht="15" customHeight="1">
      <c r="A70" s="167"/>
      <c r="B70" s="208" t="s">
        <v>35</v>
      </c>
      <c r="C70" s="168">
        <f aca="true" t="shared" si="14" ref="C70:P70">C48+C65+C69</f>
        <v>147482</v>
      </c>
      <c r="D70" s="168">
        <f t="shared" si="14"/>
        <v>125778</v>
      </c>
      <c r="E70" s="168">
        <f t="shared" si="14"/>
        <v>29104</v>
      </c>
      <c r="F70" s="168">
        <f t="shared" si="14"/>
        <v>57633</v>
      </c>
      <c r="G70" s="168">
        <f t="shared" si="14"/>
        <v>11611</v>
      </c>
      <c r="H70" s="168">
        <f t="shared" si="14"/>
        <v>8534</v>
      </c>
      <c r="I70" s="168">
        <f t="shared" si="14"/>
        <v>556</v>
      </c>
      <c r="J70" s="168">
        <f t="shared" si="14"/>
        <v>308</v>
      </c>
      <c r="K70" s="168">
        <f t="shared" si="14"/>
        <v>3285</v>
      </c>
      <c r="L70" s="168">
        <f t="shared" si="14"/>
        <v>2119</v>
      </c>
      <c r="M70" s="168">
        <f t="shared" si="14"/>
        <v>64397</v>
      </c>
      <c r="N70" s="168">
        <f t="shared" si="14"/>
        <v>93353</v>
      </c>
      <c r="O70" s="201">
        <f t="shared" si="14"/>
        <v>256435</v>
      </c>
      <c r="P70" s="201">
        <f t="shared" si="14"/>
        <v>287725</v>
      </c>
      <c r="Q70" s="213"/>
      <c r="R70" s="213"/>
      <c r="S70" s="236"/>
      <c r="T70" s="236"/>
    </row>
    <row r="72" ht="12.75">
      <c r="P72" s="102" t="s">
        <v>36</v>
      </c>
    </row>
    <row r="73" ht="12.75">
      <c r="P73" s="102" t="s">
        <v>36</v>
      </c>
    </row>
    <row r="74" spans="4:5" ht="12.75">
      <c r="D74" s="24">
        <v>14</v>
      </c>
      <c r="E74" s="24" t="s">
        <v>607</v>
      </c>
    </row>
  </sheetData>
  <mergeCells count="21">
    <mergeCell ref="C4:D4"/>
    <mergeCell ref="C52:D52"/>
    <mergeCell ref="E52:F52"/>
    <mergeCell ref="G52:H52"/>
    <mergeCell ref="G4:H4"/>
    <mergeCell ref="E4:F4"/>
    <mergeCell ref="O4:P4"/>
    <mergeCell ref="I52:J52"/>
    <mergeCell ref="K52:L52"/>
    <mergeCell ref="K4:L4"/>
    <mergeCell ref="I4:J4"/>
    <mergeCell ref="M4:N4"/>
    <mergeCell ref="M52:N52"/>
    <mergeCell ref="O52:P52"/>
    <mergeCell ref="K55:L55"/>
    <mergeCell ref="M55:N55"/>
    <mergeCell ref="O55:P55"/>
    <mergeCell ref="C55:D55"/>
    <mergeCell ref="E55:F55"/>
    <mergeCell ref="G55:H55"/>
    <mergeCell ref="I55:J55"/>
  </mergeCells>
  <printOptions gridLines="1" horizontalCentered="1"/>
  <pageMargins left="0.49" right="0.75" top="0.57" bottom="0.67" header="0.4" footer="0.5"/>
  <pageSetup blackAndWhite="1" horizontalDpi="600" verticalDpi="600" orientation="landscape" paperSize="9" scale="78" r:id="rId2"/>
  <rowBreaks count="1" manualBreakCount="1">
    <brk id="4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V73"/>
  <sheetViews>
    <sheetView workbookViewId="0" topLeftCell="G40">
      <selection activeCell="U62" sqref="U62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102" customWidth="1"/>
    <col min="12" max="12" width="10.7109375" style="102" customWidth="1"/>
    <col min="13" max="13" width="9.7109375" style="22" customWidth="1"/>
    <col min="14" max="14" width="10.7109375" style="22" customWidth="1"/>
    <col min="15" max="15" width="9.7109375" style="22" customWidth="1"/>
    <col min="16" max="16" width="10.7109375" style="22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0"/>
      <c r="B1" s="1"/>
      <c r="C1" s="3"/>
      <c r="D1" s="3"/>
      <c r="E1" s="3"/>
      <c r="F1" s="3"/>
      <c r="G1" s="3"/>
      <c r="H1" s="3"/>
      <c r="I1" s="3"/>
      <c r="J1" s="3"/>
      <c r="K1" s="280"/>
      <c r="L1" s="280"/>
      <c r="M1" s="21"/>
      <c r="N1" s="21"/>
      <c r="O1" s="21"/>
      <c r="P1" s="21"/>
      <c r="Q1" s="3"/>
      <c r="R1" s="3"/>
      <c r="S1" s="1"/>
      <c r="T1" s="9"/>
      <c r="U1" s="1"/>
    </row>
    <row r="2" spans="1:16" ht="15">
      <c r="A2" s="2"/>
      <c r="B2" s="10"/>
      <c r="C2" s="15"/>
      <c r="O2" s="21"/>
      <c r="P2" s="21"/>
    </row>
    <row r="3" spans="16:22" ht="15">
      <c r="P3" s="21"/>
      <c r="Q3" s="8"/>
      <c r="R3" s="8"/>
      <c r="T3" s="8"/>
      <c r="U3" s="2"/>
      <c r="V3" s="2"/>
    </row>
    <row r="4" spans="1:22" ht="12.75">
      <c r="A4" s="26" t="s">
        <v>4</v>
      </c>
      <c r="B4" s="26" t="s">
        <v>5</v>
      </c>
      <c r="C4" s="743" t="s">
        <v>154</v>
      </c>
      <c r="D4" s="744"/>
      <c r="E4" s="743" t="s">
        <v>153</v>
      </c>
      <c r="F4" s="744"/>
      <c r="G4" s="743" t="s">
        <v>155</v>
      </c>
      <c r="H4" s="744"/>
      <c r="I4" s="726" t="s">
        <v>156</v>
      </c>
      <c r="J4" s="727"/>
      <c r="K4" s="728" t="s">
        <v>157</v>
      </c>
      <c r="L4" s="729"/>
      <c r="M4" s="763" t="s">
        <v>95</v>
      </c>
      <c r="N4" s="764"/>
      <c r="O4" s="763" t="s">
        <v>158</v>
      </c>
      <c r="P4" s="764"/>
      <c r="Q4" s="13"/>
      <c r="R4" s="13"/>
      <c r="S4" s="12"/>
      <c r="T4" s="8"/>
      <c r="U4" s="12"/>
      <c r="V4" s="12"/>
    </row>
    <row r="5" spans="1:22" ht="12.75">
      <c r="A5" s="27"/>
      <c r="B5" s="27"/>
      <c r="C5" s="83" t="s">
        <v>57</v>
      </c>
      <c r="D5" s="83" t="s">
        <v>64</v>
      </c>
      <c r="E5" s="83" t="s">
        <v>57</v>
      </c>
      <c r="F5" s="83" t="s">
        <v>64</v>
      </c>
      <c r="G5" s="83" t="s">
        <v>57</v>
      </c>
      <c r="H5" s="83" t="s">
        <v>64</v>
      </c>
      <c r="I5" s="83" t="s">
        <v>57</v>
      </c>
      <c r="J5" s="83" t="s">
        <v>64</v>
      </c>
      <c r="K5" s="290" t="s">
        <v>57</v>
      </c>
      <c r="L5" s="290" t="s">
        <v>64</v>
      </c>
      <c r="M5" s="182" t="s">
        <v>57</v>
      </c>
      <c r="N5" s="182" t="s">
        <v>64</v>
      </c>
      <c r="O5" s="182" t="s">
        <v>57</v>
      </c>
      <c r="P5" s="182" t="s">
        <v>64</v>
      </c>
      <c r="Q5" s="14"/>
      <c r="R5" s="14"/>
      <c r="S5" s="11"/>
      <c r="T5" s="281"/>
      <c r="U5" s="2"/>
      <c r="V5" s="2"/>
    </row>
    <row r="6" spans="1:22" s="106" customFormat="1" ht="12.75">
      <c r="A6" s="55">
        <v>1</v>
      </c>
      <c r="B6" s="58" t="s">
        <v>7</v>
      </c>
      <c r="C6" s="58">
        <v>587</v>
      </c>
      <c r="D6" s="58">
        <v>348</v>
      </c>
      <c r="E6" s="58">
        <v>546</v>
      </c>
      <c r="F6" s="58">
        <v>329</v>
      </c>
      <c r="G6" s="58">
        <v>503</v>
      </c>
      <c r="H6" s="58">
        <v>307</v>
      </c>
      <c r="I6" s="58">
        <v>41</v>
      </c>
      <c r="J6" s="58">
        <v>18</v>
      </c>
      <c r="K6" s="194">
        <f aca="true" t="shared" si="0" ref="K6:K24">C6-E6-I6</f>
        <v>0</v>
      </c>
      <c r="L6" s="194">
        <f aca="true" t="shared" si="1" ref="L6:L24">D6-F6-J6</f>
        <v>1</v>
      </c>
      <c r="M6" s="58">
        <v>20598</v>
      </c>
      <c r="N6" s="58">
        <v>10839</v>
      </c>
      <c r="O6" s="58">
        <v>6260</v>
      </c>
      <c r="P6" s="58">
        <v>2051</v>
      </c>
      <c r="Q6" s="19">
        <v>0</v>
      </c>
      <c r="R6" s="19"/>
      <c r="S6" s="107"/>
      <c r="T6" s="281"/>
      <c r="U6" s="108"/>
      <c r="V6" s="108"/>
    </row>
    <row r="7" spans="1:21" s="106" customFormat="1" ht="12.75">
      <c r="A7" s="55">
        <v>2</v>
      </c>
      <c r="B7" s="58" t="s">
        <v>8</v>
      </c>
      <c r="C7" s="58">
        <v>5</v>
      </c>
      <c r="D7" s="58">
        <v>2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194">
        <f t="shared" si="0"/>
        <v>5</v>
      </c>
      <c r="L7" s="194">
        <f t="shared" si="1"/>
        <v>2</v>
      </c>
      <c r="M7" s="58">
        <v>269</v>
      </c>
      <c r="N7" s="58">
        <v>99</v>
      </c>
      <c r="O7" s="58">
        <v>31</v>
      </c>
      <c r="P7" s="58">
        <v>16</v>
      </c>
      <c r="Q7" s="19">
        <v>0</v>
      </c>
      <c r="R7" s="19"/>
      <c r="S7" s="109"/>
      <c r="T7" s="110"/>
      <c r="U7" s="111"/>
    </row>
    <row r="8" spans="1:22" s="106" customFormat="1" ht="12.75">
      <c r="A8" s="55">
        <v>3</v>
      </c>
      <c r="B8" s="58" t="s">
        <v>9</v>
      </c>
      <c r="C8" s="58">
        <v>261</v>
      </c>
      <c r="D8" s="58">
        <v>152</v>
      </c>
      <c r="E8" s="58">
        <v>192</v>
      </c>
      <c r="F8" s="58">
        <v>110</v>
      </c>
      <c r="G8" s="58">
        <v>118</v>
      </c>
      <c r="H8" s="58">
        <v>58</v>
      </c>
      <c r="I8" s="58">
        <v>0</v>
      </c>
      <c r="J8" s="58">
        <v>0</v>
      </c>
      <c r="K8" s="194">
        <f t="shared" si="0"/>
        <v>69</v>
      </c>
      <c r="L8" s="194">
        <f t="shared" si="1"/>
        <v>42</v>
      </c>
      <c r="M8" s="58">
        <v>5604</v>
      </c>
      <c r="N8" s="58">
        <v>3976</v>
      </c>
      <c r="O8" s="58">
        <v>1079</v>
      </c>
      <c r="P8" s="58">
        <v>477</v>
      </c>
      <c r="Q8" s="19">
        <v>0</v>
      </c>
      <c r="R8" s="19"/>
      <c r="S8" s="19"/>
      <c r="T8" s="19"/>
      <c r="V8" s="19"/>
    </row>
    <row r="9" spans="1:22" ht="12.75">
      <c r="A9" s="51">
        <v>4</v>
      </c>
      <c r="B9" s="52" t="s">
        <v>10</v>
      </c>
      <c r="C9" s="52">
        <v>647</v>
      </c>
      <c r="D9" s="52">
        <v>308</v>
      </c>
      <c r="E9" s="52">
        <v>639</v>
      </c>
      <c r="F9" s="52">
        <v>301</v>
      </c>
      <c r="G9" s="52">
        <v>639</v>
      </c>
      <c r="H9" s="52">
        <v>292</v>
      </c>
      <c r="I9" s="52">
        <v>0</v>
      </c>
      <c r="J9" s="52">
        <v>0</v>
      </c>
      <c r="K9" s="194">
        <f t="shared" si="0"/>
        <v>8</v>
      </c>
      <c r="L9" s="194">
        <f t="shared" si="1"/>
        <v>7</v>
      </c>
      <c r="M9" s="58">
        <v>17356</v>
      </c>
      <c r="N9" s="58">
        <v>10752</v>
      </c>
      <c r="O9" s="58">
        <v>6182</v>
      </c>
      <c r="P9" s="58">
        <v>3127</v>
      </c>
      <c r="Q9" s="7">
        <v>0</v>
      </c>
      <c r="R9" s="7"/>
      <c r="S9" s="7"/>
      <c r="V9" s="7"/>
    </row>
    <row r="10" spans="1:22" ht="12.75">
      <c r="A10" s="51">
        <v>5</v>
      </c>
      <c r="B10" s="52" t="s">
        <v>11</v>
      </c>
      <c r="C10" s="52">
        <v>391</v>
      </c>
      <c r="D10" s="52">
        <v>314</v>
      </c>
      <c r="E10" s="52">
        <v>391</v>
      </c>
      <c r="F10" s="52">
        <v>314</v>
      </c>
      <c r="G10" s="52">
        <v>391</v>
      </c>
      <c r="H10" s="52">
        <v>314</v>
      </c>
      <c r="I10" s="52">
        <v>0</v>
      </c>
      <c r="J10" s="52">
        <v>0</v>
      </c>
      <c r="K10" s="194">
        <f t="shared" si="0"/>
        <v>0</v>
      </c>
      <c r="L10" s="194">
        <f t="shared" si="1"/>
        <v>0</v>
      </c>
      <c r="M10" s="58">
        <v>4810</v>
      </c>
      <c r="N10" s="58">
        <v>2760</v>
      </c>
      <c r="O10" s="58">
        <v>1988</v>
      </c>
      <c r="P10" s="58">
        <v>1114</v>
      </c>
      <c r="Q10" s="7">
        <v>0</v>
      </c>
      <c r="R10" s="7"/>
      <c r="S10" s="7"/>
      <c r="V10" s="7"/>
    </row>
    <row r="11" spans="1:22" ht="12.75">
      <c r="A11" s="51">
        <v>6</v>
      </c>
      <c r="B11" s="52" t="s">
        <v>12</v>
      </c>
      <c r="C11" s="52">
        <v>45</v>
      </c>
      <c r="D11" s="52">
        <v>75</v>
      </c>
      <c r="E11" s="52">
        <v>36</v>
      </c>
      <c r="F11" s="52">
        <v>53</v>
      </c>
      <c r="G11" s="52">
        <v>30</v>
      </c>
      <c r="H11" s="52">
        <v>47</v>
      </c>
      <c r="I11" s="52">
        <v>5</v>
      </c>
      <c r="J11" s="52">
        <v>17</v>
      </c>
      <c r="K11" s="194">
        <f t="shared" si="0"/>
        <v>4</v>
      </c>
      <c r="L11" s="194">
        <f t="shared" si="1"/>
        <v>5</v>
      </c>
      <c r="M11" s="58">
        <v>2258</v>
      </c>
      <c r="N11" s="58">
        <v>1540</v>
      </c>
      <c r="O11" s="58">
        <v>808</v>
      </c>
      <c r="P11" s="58">
        <v>329</v>
      </c>
      <c r="Q11" s="7"/>
      <c r="R11" s="7"/>
      <c r="S11" s="7"/>
      <c r="V11" s="7"/>
    </row>
    <row r="12" spans="1:22" s="106" customFormat="1" ht="12.75">
      <c r="A12" s="55">
        <v>7</v>
      </c>
      <c r="B12" s="58" t="s">
        <v>13</v>
      </c>
      <c r="C12" s="58">
        <v>1412</v>
      </c>
      <c r="D12" s="58">
        <v>1082</v>
      </c>
      <c r="E12" s="58">
        <v>1376</v>
      </c>
      <c r="F12" s="58">
        <v>969</v>
      </c>
      <c r="G12" s="58">
        <v>1367</v>
      </c>
      <c r="H12" s="58">
        <v>817</v>
      </c>
      <c r="I12" s="58">
        <v>18</v>
      </c>
      <c r="J12" s="58">
        <v>62</v>
      </c>
      <c r="K12" s="194">
        <f t="shared" si="0"/>
        <v>18</v>
      </c>
      <c r="L12" s="194">
        <f t="shared" si="1"/>
        <v>51</v>
      </c>
      <c r="M12" s="58">
        <v>30716</v>
      </c>
      <c r="N12" s="58">
        <v>11851</v>
      </c>
      <c r="O12" s="58">
        <v>8135</v>
      </c>
      <c r="P12" s="58">
        <v>4277</v>
      </c>
      <c r="Q12" s="19"/>
      <c r="R12" s="19"/>
      <c r="S12" s="19"/>
      <c r="T12" s="19"/>
      <c r="V12" s="19"/>
    </row>
    <row r="13" spans="1:22" s="106" customFormat="1" ht="12.75">
      <c r="A13" s="55">
        <v>8</v>
      </c>
      <c r="B13" s="58" t="s">
        <v>164</v>
      </c>
      <c r="C13" s="58">
        <v>41</v>
      </c>
      <c r="D13" s="58">
        <v>44</v>
      </c>
      <c r="E13" s="58">
        <v>41</v>
      </c>
      <c r="F13" s="58">
        <v>44</v>
      </c>
      <c r="G13" s="58">
        <v>41</v>
      </c>
      <c r="H13" s="58">
        <v>44</v>
      </c>
      <c r="I13" s="58">
        <v>0</v>
      </c>
      <c r="J13" s="58">
        <v>0</v>
      </c>
      <c r="K13" s="194">
        <f t="shared" si="0"/>
        <v>0</v>
      </c>
      <c r="L13" s="194">
        <f t="shared" si="1"/>
        <v>0</v>
      </c>
      <c r="M13" s="58">
        <v>535</v>
      </c>
      <c r="N13" s="58">
        <v>294</v>
      </c>
      <c r="O13" s="58">
        <v>196</v>
      </c>
      <c r="P13" s="58">
        <v>74</v>
      </c>
      <c r="Q13" s="19"/>
      <c r="R13" s="19"/>
      <c r="S13" s="19"/>
      <c r="T13" s="19"/>
      <c r="V13" s="19"/>
    </row>
    <row r="14" spans="1:22" ht="12.75">
      <c r="A14" s="51">
        <v>9</v>
      </c>
      <c r="B14" s="52" t="s">
        <v>14</v>
      </c>
      <c r="C14" s="52">
        <v>145</v>
      </c>
      <c r="D14" s="52">
        <v>70</v>
      </c>
      <c r="E14" s="52">
        <v>70</v>
      </c>
      <c r="F14" s="52">
        <v>47</v>
      </c>
      <c r="G14" s="52">
        <v>67</v>
      </c>
      <c r="H14" s="52">
        <v>45</v>
      </c>
      <c r="I14" s="52">
        <v>25</v>
      </c>
      <c r="J14" s="52">
        <v>8</v>
      </c>
      <c r="K14" s="194">
        <f t="shared" si="0"/>
        <v>50</v>
      </c>
      <c r="L14" s="194">
        <f t="shared" si="1"/>
        <v>15</v>
      </c>
      <c r="M14" s="58">
        <v>1485</v>
      </c>
      <c r="N14" s="58">
        <v>770</v>
      </c>
      <c r="O14" s="58">
        <v>760</v>
      </c>
      <c r="P14" s="58">
        <v>225</v>
      </c>
      <c r="Q14" s="7"/>
      <c r="R14" s="7"/>
      <c r="S14" s="7"/>
      <c r="V14" s="7"/>
    </row>
    <row r="15" spans="1:22" ht="12.75">
      <c r="A15" s="51">
        <v>10</v>
      </c>
      <c r="B15" s="52" t="s">
        <v>15</v>
      </c>
      <c r="C15" s="52">
        <v>52</v>
      </c>
      <c r="D15" s="52">
        <v>58</v>
      </c>
      <c r="E15" s="52">
        <v>52</v>
      </c>
      <c r="F15" s="52">
        <v>58</v>
      </c>
      <c r="G15" s="52">
        <v>48</v>
      </c>
      <c r="H15" s="52">
        <v>53</v>
      </c>
      <c r="I15" s="52">
        <v>0</v>
      </c>
      <c r="J15" s="52">
        <v>0</v>
      </c>
      <c r="K15" s="194">
        <f t="shared" si="0"/>
        <v>0</v>
      </c>
      <c r="L15" s="194">
        <f t="shared" si="1"/>
        <v>0</v>
      </c>
      <c r="M15" s="58">
        <v>341</v>
      </c>
      <c r="N15" s="58">
        <v>150</v>
      </c>
      <c r="O15" s="58">
        <v>75</v>
      </c>
      <c r="P15" s="58">
        <v>30</v>
      </c>
      <c r="Q15" s="7"/>
      <c r="R15" s="7"/>
      <c r="S15" s="7"/>
      <c r="V15" s="7"/>
    </row>
    <row r="16" spans="1:22" ht="12.75">
      <c r="A16" s="51">
        <v>11</v>
      </c>
      <c r="B16" s="52" t="s">
        <v>16</v>
      </c>
      <c r="C16" s="52">
        <v>75</v>
      </c>
      <c r="D16" s="52">
        <v>30</v>
      </c>
      <c r="E16" s="52">
        <v>71</v>
      </c>
      <c r="F16" s="52">
        <v>28</v>
      </c>
      <c r="G16" s="52">
        <v>71</v>
      </c>
      <c r="H16" s="52">
        <v>28</v>
      </c>
      <c r="I16" s="52">
        <v>0</v>
      </c>
      <c r="J16" s="52">
        <v>0</v>
      </c>
      <c r="K16" s="194">
        <f t="shared" si="0"/>
        <v>4</v>
      </c>
      <c r="L16" s="194">
        <f t="shared" si="1"/>
        <v>2</v>
      </c>
      <c r="M16" s="58">
        <v>2040</v>
      </c>
      <c r="N16" s="58">
        <v>450</v>
      </c>
      <c r="O16" s="58">
        <v>430</v>
      </c>
      <c r="P16" s="58">
        <v>89</v>
      </c>
      <c r="Q16" s="7">
        <v>0</v>
      </c>
      <c r="R16" s="7"/>
      <c r="S16" s="7"/>
      <c r="V16" s="7"/>
    </row>
    <row r="17" spans="1:22" ht="12.75">
      <c r="A17" s="51">
        <v>12</v>
      </c>
      <c r="B17" s="52" t="s">
        <v>17</v>
      </c>
      <c r="C17" s="52">
        <v>115</v>
      </c>
      <c r="D17" s="52">
        <v>67</v>
      </c>
      <c r="E17" s="52">
        <v>115</v>
      </c>
      <c r="F17" s="52">
        <v>67</v>
      </c>
      <c r="G17" s="52">
        <v>115</v>
      </c>
      <c r="H17" s="52">
        <v>40</v>
      </c>
      <c r="I17" s="52">
        <v>0</v>
      </c>
      <c r="J17" s="52">
        <v>0</v>
      </c>
      <c r="K17" s="194">
        <f t="shared" si="0"/>
        <v>0</v>
      </c>
      <c r="L17" s="194">
        <f t="shared" si="1"/>
        <v>0</v>
      </c>
      <c r="M17" s="58">
        <v>1965</v>
      </c>
      <c r="N17" s="58">
        <v>1191</v>
      </c>
      <c r="O17" s="58">
        <v>1611</v>
      </c>
      <c r="P17" s="58">
        <v>1189</v>
      </c>
      <c r="Q17" s="7"/>
      <c r="R17" s="7"/>
      <c r="S17" s="7"/>
      <c r="V17" s="7"/>
    </row>
    <row r="18" spans="1:22" ht="12.75">
      <c r="A18" s="51">
        <v>13</v>
      </c>
      <c r="B18" s="52" t="s">
        <v>166</v>
      </c>
      <c r="C18" s="52">
        <v>80</v>
      </c>
      <c r="D18" s="52">
        <v>72</v>
      </c>
      <c r="E18" s="52">
        <v>40</v>
      </c>
      <c r="F18" s="52">
        <v>34</v>
      </c>
      <c r="G18" s="52">
        <v>35</v>
      </c>
      <c r="H18" s="52">
        <v>20</v>
      </c>
      <c r="I18" s="52">
        <v>28</v>
      </c>
      <c r="J18" s="52">
        <v>21</v>
      </c>
      <c r="K18" s="194">
        <f t="shared" si="0"/>
        <v>12</v>
      </c>
      <c r="L18" s="194">
        <f t="shared" si="1"/>
        <v>17</v>
      </c>
      <c r="M18" s="58">
        <v>1002</v>
      </c>
      <c r="N18" s="58">
        <v>445</v>
      </c>
      <c r="O18" s="58">
        <v>435</v>
      </c>
      <c r="P18" s="58">
        <v>65</v>
      </c>
      <c r="Q18" s="7"/>
      <c r="R18" s="7"/>
      <c r="S18" s="7"/>
      <c r="V18" s="7"/>
    </row>
    <row r="19" spans="1:22" ht="12.75">
      <c r="A19" s="51">
        <v>14</v>
      </c>
      <c r="B19" s="52" t="s">
        <v>78</v>
      </c>
      <c r="C19" s="52">
        <v>454</v>
      </c>
      <c r="D19" s="52">
        <v>540</v>
      </c>
      <c r="E19" s="52">
        <v>435</v>
      </c>
      <c r="F19" s="52">
        <v>525</v>
      </c>
      <c r="G19" s="52">
        <v>435</v>
      </c>
      <c r="H19" s="52">
        <v>375</v>
      </c>
      <c r="I19" s="52">
        <v>10</v>
      </c>
      <c r="J19" s="52">
        <v>6</v>
      </c>
      <c r="K19" s="194">
        <f t="shared" si="0"/>
        <v>9</v>
      </c>
      <c r="L19" s="194">
        <f t="shared" si="1"/>
        <v>9</v>
      </c>
      <c r="M19" s="58">
        <v>12212</v>
      </c>
      <c r="N19" s="58">
        <v>11248</v>
      </c>
      <c r="O19" s="58">
        <v>0</v>
      </c>
      <c r="P19" s="58">
        <v>0</v>
      </c>
      <c r="Q19" s="7"/>
      <c r="R19" s="7"/>
      <c r="S19" s="7"/>
      <c r="V19" s="7"/>
    </row>
    <row r="20" spans="1:22" ht="12.75">
      <c r="A20" s="51">
        <v>15</v>
      </c>
      <c r="B20" s="52" t="s">
        <v>106</v>
      </c>
      <c r="C20" s="52">
        <v>120</v>
      </c>
      <c r="D20" s="52">
        <v>110</v>
      </c>
      <c r="E20" s="52">
        <v>120</v>
      </c>
      <c r="F20" s="52">
        <v>110</v>
      </c>
      <c r="G20" s="52">
        <v>120</v>
      </c>
      <c r="H20" s="52">
        <v>110</v>
      </c>
      <c r="I20" s="52">
        <v>0</v>
      </c>
      <c r="J20" s="52">
        <v>0</v>
      </c>
      <c r="K20" s="194">
        <f t="shared" si="0"/>
        <v>0</v>
      </c>
      <c r="L20" s="194">
        <f t="shared" si="1"/>
        <v>0</v>
      </c>
      <c r="M20" s="58">
        <v>1831</v>
      </c>
      <c r="N20" s="58">
        <v>1116</v>
      </c>
      <c r="O20" s="58">
        <v>961</v>
      </c>
      <c r="P20" s="58">
        <v>487</v>
      </c>
      <c r="Q20" s="7">
        <v>0</v>
      </c>
      <c r="R20" s="7"/>
      <c r="S20" s="7"/>
      <c r="V20" s="7"/>
    </row>
    <row r="21" spans="1:22" s="106" customFormat="1" ht="12.75">
      <c r="A21" s="55">
        <v>16</v>
      </c>
      <c r="B21" s="58" t="s">
        <v>20</v>
      </c>
      <c r="C21" s="58">
        <v>72</v>
      </c>
      <c r="D21" s="58">
        <v>78</v>
      </c>
      <c r="E21" s="58">
        <v>70</v>
      </c>
      <c r="F21" s="58">
        <v>75</v>
      </c>
      <c r="G21" s="58">
        <v>70</v>
      </c>
      <c r="H21" s="58">
        <v>72</v>
      </c>
      <c r="I21" s="58">
        <v>2</v>
      </c>
      <c r="J21" s="58">
        <v>3</v>
      </c>
      <c r="K21" s="194">
        <f t="shared" si="0"/>
        <v>0</v>
      </c>
      <c r="L21" s="194">
        <f t="shared" si="1"/>
        <v>0</v>
      </c>
      <c r="M21" s="58">
        <v>6119</v>
      </c>
      <c r="N21" s="58">
        <v>5640</v>
      </c>
      <c r="O21" s="58">
        <v>1101</v>
      </c>
      <c r="P21" s="58">
        <v>2312</v>
      </c>
      <c r="Q21" s="19">
        <v>0</v>
      </c>
      <c r="R21" s="19"/>
      <c r="S21" s="19"/>
      <c r="T21" s="19"/>
      <c r="V21" s="19"/>
    </row>
    <row r="22" spans="1:22" ht="12.75">
      <c r="A22" s="51">
        <v>17</v>
      </c>
      <c r="B22" s="52" t="s">
        <v>21</v>
      </c>
      <c r="C22" s="52">
        <v>263</v>
      </c>
      <c r="D22" s="52">
        <v>110</v>
      </c>
      <c r="E22" s="52">
        <v>246</v>
      </c>
      <c r="F22" s="52">
        <v>108</v>
      </c>
      <c r="G22" s="52">
        <v>246</v>
      </c>
      <c r="H22" s="52">
        <v>108</v>
      </c>
      <c r="I22" s="52">
        <v>17</v>
      </c>
      <c r="J22" s="52">
        <v>2</v>
      </c>
      <c r="K22" s="194">
        <f t="shared" si="0"/>
        <v>0</v>
      </c>
      <c r="L22" s="194">
        <f t="shared" si="1"/>
        <v>0</v>
      </c>
      <c r="M22" s="58">
        <v>14589</v>
      </c>
      <c r="N22" s="58">
        <v>6377</v>
      </c>
      <c r="O22" s="58">
        <v>3692</v>
      </c>
      <c r="P22" s="58">
        <v>966</v>
      </c>
      <c r="Q22" s="7">
        <v>0</v>
      </c>
      <c r="R22" s="7"/>
      <c r="S22" s="7"/>
      <c r="V22" s="7"/>
    </row>
    <row r="23" spans="1:22" ht="12.75">
      <c r="A23" s="51">
        <v>18</v>
      </c>
      <c r="B23" s="52" t="s">
        <v>19</v>
      </c>
      <c r="C23" s="52">
        <v>4</v>
      </c>
      <c r="D23" s="52">
        <v>1</v>
      </c>
      <c r="E23" s="52">
        <v>4</v>
      </c>
      <c r="F23" s="52">
        <v>1</v>
      </c>
      <c r="G23" s="52">
        <v>4</v>
      </c>
      <c r="H23" s="52">
        <v>1</v>
      </c>
      <c r="I23" s="52">
        <v>0</v>
      </c>
      <c r="J23" s="52">
        <v>0</v>
      </c>
      <c r="K23" s="194">
        <f t="shared" si="0"/>
        <v>0</v>
      </c>
      <c r="L23" s="194">
        <f t="shared" si="1"/>
        <v>0</v>
      </c>
      <c r="M23" s="58">
        <v>92</v>
      </c>
      <c r="N23" s="58">
        <v>96</v>
      </c>
      <c r="O23" s="58">
        <v>10</v>
      </c>
      <c r="P23" s="58">
        <v>20</v>
      </c>
      <c r="Q23" s="7"/>
      <c r="R23" s="7"/>
      <c r="S23" s="7"/>
      <c r="V23" s="7"/>
    </row>
    <row r="24" spans="1:22" ht="12.75">
      <c r="A24" s="51">
        <v>19</v>
      </c>
      <c r="B24" s="52" t="s">
        <v>126</v>
      </c>
      <c r="C24" s="52">
        <v>124</v>
      </c>
      <c r="D24" s="52">
        <v>74</v>
      </c>
      <c r="E24" s="52">
        <v>124</v>
      </c>
      <c r="F24" s="52">
        <v>74</v>
      </c>
      <c r="G24" s="52">
        <v>124</v>
      </c>
      <c r="H24" s="52">
        <v>74</v>
      </c>
      <c r="I24" s="52">
        <v>0</v>
      </c>
      <c r="J24" s="52">
        <v>0</v>
      </c>
      <c r="K24" s="194">
        <f t="shared" si="0"/>
        <v>0</v>
      </c>
      <c r="L24" s="194">
        <f t="shared" si="1"/>
        <v>0</v>
      </c>
      <c r="M24" s="58">
        <v>428</v>
      </c>
      <c r="N24" s="58">
        <v>548</v>
      </c>
      <c r="O24" s="58">
        <v>0</v>
      </c>
      <c r="P24" s="58">
        <v>0</v>
      </c>
      <c r="Q24" s="7">
        <v>0</v>
      </c>
      <c r="R24" s="7"/>
      <c r="S24" s="7"/>
      <c r="V24" s="7"/>
    </row>
    <row r="25" spans="1:22" s="169" customFormat="1" ht="14.25">
      <c r="A25" s="167"/>
      <c r="B25" s="131" t="s">
        <v>226</v>
      </c>
      <c r="C25" s="131">
        <f aca="true" t="shared" si="2" ref="C25:P25">SUM(C6:C24)</f>
        <v>4893</v>
      </c>
      <c r="D25" s="131">
        <f t="shared" si="2"/>
        <v>3535</v>
      </c>
      <c r="E25" s="131">
        <f t="shared" si="2"/>
        <v>4568</v>
      </c>
      <c r="F25" s="131">
        <f t="shared" si="2"/>
        <v>3247</v>
      </c>
      <c r="G25" s="131">
        <f t="shared" si="2"/>
        <v>4424</v>
      </c>
      <c r="H25" s="131">
        <f t="shared" si="2"/>
        <v>2805</v>
      </c>
      <c r="I25" s="131">
        <f t="shared" si="2"/>
        <v>146</v>
      </c>
      <c r="J25" s="131">
        <f t="shared" si="2"/>
        <v>137</v>
      </c>
      <c r="K25" s="201">
        <f aca="true" t="shared" si="3" ref="K25:K33">C25-E25-I25</f>
        <v>179</v>
      </c>
      <c r="L25" s="201">
        <f aca="true" t="shared" si="4" ref="L25:L33">D25-F25-J25</f>
        <v>151</v>
      </c>
      <c r="M25" s="168">
        <f t="shared" si="2"/>
        <v>124250</v>
      </c>
      <c r="N25" s="168">
        <f t="shared" si="2"/>
        <v>70142</v>
      </c>
      <c r="O25" s="168">
        <f t="shared" si="2"/>
        <v>33754</v>
      </c>
      <c r="P25" s="168">
        <f t="shared" si="2"/>
        <v>16848</v>
      </c>
      <c r="Q25" s="170"/>
      <c r="R25" s="170"/>
      <c r="S25" s="170"/>
      <c r="T25" s="170"/>
      <c r="V25" s="170"/>
    </row>
    <row r="26" spans="1:22" ht="12.75">
      <c r="A26" s="55">
        <v>20</v>
      </c>
      <c r="B26" s="52" t="s">
        <v>23</v>
      </c>
      <c r="C26" s="52">
        <v>2</v>
      </c>
      <c r="D26" s="52">
        <v>1</v>
      </c>
      <c r="E26" s="52">
        <v>2</v>
      </c>
      <c r="F26" s="52">
        <v>1</v>
      </c>
      <c r="G26" s="52">
        <v>2</v>
      </c>
      <c r="H26" s="52">
        <v>1</v>
      </c>
      <c r="I26" s="52">
        <v>0</v>
      </c>
      <c r="J26" s="52">
        <v>0</v>
      </c>
      <c r="K26" s="194">
        <f t="shared" si="3"/>
        <v>0</v>
      </c>
      <c r="L26" s="194">
        <f t="shared" si="4"/>
        <v>0</v>
      </c>
      <c r="M26" s="58">
        <v>18</v>
      </c>
      <c r="N26" s="58">
        <v>25</v>
      </c>
      <c r="O26" s="58">
        <v>0</v>
      </c>
      <c r="P26" s="58">
        <v>0</v>
      </c>
      <c r="Q26" s="7"/>
      <c r="R26" s="7"/>
      <c r="S26" s="7"/>
      <c r="V26" s="7"/>
    </row>
    <row r="27" spans="1:22" ht="12.75">
      <c r="A27" s="55">
        <v>21</v>
      </c>
      <c r="B27" s="52" t="s">
        <v>274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0</v>
      </c>
      <c r="J27" s="52">
        <v>0</v>
      </c>
      <c r="K27" s="194">
        <f t="shared" si="3"/>
        <v>0</v>
      </c>
      <c r="L27" s="194">
        <f t="shared" si="4"/>
        <v>0</v>
      </c>
      <c r="M27" s="58">
        <v>48</v>
      </c>
      <c r="N27" s="58">
        <v>152</v>
      </c>
      <c r="O27" s="58">
        <v>0</v>
      </c>
      <c r="P27" s="58">
        <v>0</v>
      </c>
      <c r="Q27" s="7"/>
      <c r="R27" s="7"/>
      <c r="S27" s="7"/>
      <c r="V27" s="7"/>
    </row>
    <row r="28" spans="1:22" ht="12.75">
      <c r="A28" s="55">
        <v>22</v>
      </c>
      <c r="B28" s="52" t="s">
        <v>171</v>
      </c>
      <c r="C28" s="52">
        <v>25</v>
      </c>
      <c r="D28" s="52">
        <v>10</v>
      </c>
      <c r="E28" s="52">
        <v>22</v>
      </c>
      <c r="F28" s="52">
        <v>8</v>
      </c>
      <c r="G28" s="52">
        <v>22</v>
      </c>
      <c r="H28" s="52">
        <v>8</v>
      </c>
      <c r="I28" s="52">
        <v>3</v>
      </c>
      <c r="J28" s="52">
        <v>2</v>
      </c>
      <c r="K28" s="194">
        <f t="shared" si="3"/>
        <v>0</v>
      </c>
      <c r="L28" s="194">
        <f t="shared" si="4"/>
        <v>0</v>
      </c>
      <c r="M28" s="58">
        <v>235</v>
      </c>
      <c r="N28" s="58">
        <v>156</v>
      </c>
      <c r="O28" s="58">
        <v>17</v>
      </c>
      <c r="P28" s="58">
        <v>196</v>
      </c>
      <c r="Q28" s="7"/>
      <c r="R28" s="7"/>
      <c r="S28" s="7"/>
      <c r="V28" s="7"/>
    </row>
    <row r="29" spans="1:22" ht="13.5" customHeight="1">
      <c r="A29" s="55">
        <v>23</v>
      </c>
      <c r="B29" s="52" t="s">
        <v>22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194">
        <f t="shared" si="3"/>
        <v>0</v>
      </c>
      <c r="L29" s="194">
        <f t="shared" si="4"/>
        <v>0</v>
      </c>
      <c r="M29" s="58">
        <v>42</v>
      </c>
      <c r="N29" s="58">
        <v>25</v>
      </c>
      <c r="O29" s="58">
        <v>19</v>
      </c>
      <c r="P29" s="58">
        <v>8</v>
      </c>
      <c r="Q29" s="7"/>
      <c r="R29" s="7"/>
      <c r="S29" s="7"/>
      <c r="V29" s="7"/>
    </row>
    <row r="30" spans="1:22" s="106" customFormat="1" ht="12.75">
      <c r="A30" s="55">
        <v>24</v>
      </c>
      <c r="B30" s="58" t="s">
        <v>143</v>
      </c>
      <c r="C30" s="58">
        <v>4</v>
      </c>
      <c r="D30" s="58">
        <v>2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194">
        <f t="shared" si="3"/>
        <v>4</v>
      </c>
      <c r="L30" s="194">
        <f t="shared" si="4"/>
        <v>2</v>
      </c>
      <c r="M30" s="58">
        <v>315</v>
      </c>
      <c r="N30" s="58">
        <v>251</v>
      </c>
      <c r="O30" s="58">
        <v>64</v>
      </c>
      <c r="P30" s="58">
        <v>29</v>
      </c>
      <c r="Q30" s="19">
        <v>164.7</v>
      </c>
      <c r="R30" s="19"/>
      <c r="S30" s="20"/>
      <c r="T30" s="545"/>
      <c r="U30" s="108"/>
      <c r="V30" s="20"/>
    </row>
    <row r="31" spans="1:22" ht="12.75">
      <c r="A31" s="55">
        <v>25</v>
      </c>
      <c r="B31" s="52" t="s">
        <v>18</v>
      </c>
      <c r="C31" s="52">
        <v>1316</v>
      </c>
      <c r="D31" s="52">
        <v>1216</v>
      </c>
      <c r="E31" s="52">
        <v>1136</v>
      </c>
      <c r="F31" s="52">
        <v>1216</v>
      </c>
      <c r="G31" s="52">
        <v>1136</v>
      </c>
      <c r="H31" s="52">
        <v>878</v>
      </c>
      <c r="I31" s="52">
        <v>0</v>
      </c>
      <c r="J31" s="52">
        <v>0</v>
      </c>
      <c r="K31" s="194">
        <f t="shared" si="3"/>
        <v>180</v>
      </c>
      <c r="L31" s="194">
        <f t="shared" si="4"/>
        <v>0</v>
      </c>
      <c r="M31" s="58">
        <v>55770</v>
      </c>
      <c r="N31" s="58">
        <v>23349</v>
      </c>
      <c r="O31" s="58">
        <v>12840</v>
      </c>
      <c r="P31" s="58">
        <v>5354</v>
      </c>
      <c r="Q31" s="7">
        <v>0</v>
      </c>
      <c r="R31" s="7"/>
      <c r="S31" s="7"/>
      <c r="V31" s="7"/>
    </row>
    <row r="32" spans="1:22" ht="12.75">
      <c r="A32" s="55">
        <v>26</v>
      </c>
      <c r="B32" s="52" t="s">
        <v>105</v>
      </c>
      <c r="C32" s="52">
        <v>556</v>
      </c>
      <c r="D32" s="52">
        <v>984</v>
      </c>
      <c r="E32" s="52">
        <v>384</v>
      </c>
      <c r="F32" s="52">
        <v>795</v>
      </c>
      <c r="G32" s="52">
        <v>293</v>
      </c>
      <c r="H32" s="52">
        <v>306</v>
      </c>
      <c r="I32" s="52">
        <v>24</v>
      </c>
      <c r="J32" s="52">
        <v>13</v>
      </c>
      <c r="K32" s="194">
        <f t="shared" si="3"/>
        <v>148</v>
      </c>
      <c r="L32" s="194">
        <f t="shared" si="4"/>
        <v>176</v>
      </c>
      <c r="M32" s="58">
        <v>50412</v>
      </c>
      <c r="N32" s="58">
        <v>25979</v>
      </c>
      <c r="O32" s="58">
        <v>6867</v>
      </c>
      <c r="P32" s="58">
        <v>1177</v>
      </c>
      <c r="Q32" s="7">
        <v>0</v>
      </c>
      <c r="R32" s="7"/>
      <c r="S32" s="7"/>
      <c r="V32" s="7"/>
    </row>
    <row r="33" spans="1:22" s="169" customFormat="1" ht="14.25">
      <c r="A33" s="167"/>
      <c r="B33" s="131" t="s">
        <v>228</v>
      </c>
      <c r="C33" s="131">
        <f aca="true" t="shared" si="5" ref="C33:P33">SUM(C26:C32)</f>
        <v>1904</v>
      </c>
      <c r="D33" s="131">
        <f t="shared" si="5"/>
        <v>2214</v>
      </c>
      <c r="E33" s="131">
        <f t="shared" si="5"/>
        <v>1545</v>
      </c>
      <c r="F33" s="131">
        <f t="shared" si="5"/>
        <v>2021</v>
      </c>
      <c r="G33" s="131">
        <f t="shared" si="5"/>
        <v>1454</v>
      </c>
      <c r="H33" s="131">
        <f t="shared" si="5"/>
        <v>1194</v>
      </c>
      <c r="I33" s="131">
        <f t="shared" si="5"/>
        <v>27</v>
      </c>
      <c r="J33" s="131">
        <f t="shared" si="5"/>
        <v>15</v>
      </c>
      <c r="K33" s="201">
        <f t="shared" si="3"/>
        <v>332</v>
      </c>
      <c r="L33" s="201">
        <f t="shared" si="4"/>
        <v>178</v>
      </c>
      <c r="M33" s="168">
        <f t="shared" si="5"/>
        <v>106840</v>
      </c>
      <c r="N33" s="168">
        <f t="shared" si="5"/>
        <v>49937</v>
      </c>
      <c r="O33" s="168">
        <f t="shared" si="5"/>
        <v>19807</v>
      </c>
      <c r="P33" s="168">
        <f t="shared" si="5"/>
        <v>6764</v>
      </c>
      <c r="Q33" s="170"/>
      <c r="R33" s="170"/>
      <c r="S33" s="170"/>
      <c r="T33" s="170"/>
      <c r="V33" s="170"/>
    </row>
    <row r="34" spans="1:22" ht="12.75">
      <c r="A34" s="55">
        <v>27</v>
      </c>
      <c r="B34" s="52" t="s">
        <v>165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194">
        <f aca="true" t="shared" si="6" ref="K34:K44">C34-E34-I34</f>
        <v>0</v>
      </c>
      <c r="L34" s="194">
        <f aca="true" t="shared" si="7" ref="L34:L46">D34-F34-J34</f>
        <v>0</v>
      </c>
      <c r="M34" s="58">
        <v>281</v>
      </c>
      <c r="N34" s="58">
        <v>125</v>
      </c>
      <c r="O34" s="58">
        <v>0</v>
      </c>
      <c r="P34" s="58">
        <v>0</v>
      </c>
      <c r="Q34" s="7">
        <v>0</v>
      </c>
      <c r="R34" s="7"/>
      <c r="S34" s="7"/>
      <c r="V34" s="7"/>
    </row>
    <row r="35" spans="1:22" s="106" customFormat="1" ht="12.75">
      <c r="A35" s="55">
        <v>28</v>
      </c>
      <c r="B35" s="58" t="s">
        <v>234</v>
      </c>
      <c r="C35" s="58">
        <v>1</v>
      </c>
      <c r="D35" s="58">
        <v>3</v>
      </c>
      <c r="E35" s="58">
        <v>1</v>
      </c>
      <c r="F35" s="58">
        <v>3</v>
      </c>
      <c r="G35" s="58">
        <v>1</v>
      </c>
      <c r="H35" s="58">
        <v>3</v>
      </c>
      <c r="I35" s="58">
        <v>0</v>
      </c>
      <c r="J35" s="58">
        <v>0</v>
      </c>
      <c r="K35" s="194">
        <f>C35-E35-I35</f>
        <v>0</v>
      </c>
      <c r="L35" s="194">
        <f t="shared" si="7"/>
        <v>0</v>
      </c>
      <c r="M35" s="58">
        <v>24</v>
      </c>
      <c r="N35" s="58">
        <v>13</v>
      </c>
      <c r="O35" s="58">
        <v>0</v>
      </c>
      <c r="P35" s="58">
        <v>0</v>
      </c>
      <c r="Q35" s="19">
        <v>0</v>
      </c>
      <c r="R35" s="19"/>
      <c r="S35" s="19"/>
      <c r="T35" s="19"/>
      <c r="V35" s="19"/>
    </row>
    <row r="36" spans="1:22" ht="12.75">
      <c r="A36" s="55">
        <v>29</v>
      </c>
      <c r="B36" s="52" t="s">
        <v>220</v>
      </c>
      <c r="C36" s="52">
        <v>433</v>
      </c>
      <c r="D36" s="52">
        <v>228</v>
      </c>
      <c r="E36" s="52">
        <v>433</v>
      </c>
      <c r="F36" s="52">
        <v>228</v>
      </c>
      <c r="G36" s="52">
        <v>433</v>
      </c>
      <c r="H36" s="52">
        <v>228</v>
      </c>
      <c r="I36" s="52">
        <v>0</v>
      </c>
      <c r="J36" s="52">
        <v>0</v>
      </c>
      <c r="K36" s="194">
        <f t="shared" si="6"/>
        <v>0</v>
      </c>
      <c r="L36" s="194">
        <f t="shared" si="7"/>
        <v>0</v>
      </c>
      <c r="M36" s="58">
        <v>824</v>
      </c>
      <c r="N36" s="58">
        <v>822</v>
      </c>
      <c r="O36" s="58">
        <v>0</v>
      </c>
      <c r="P36" s="58">
        <v>0</v>
      </c>
      <c r="Q36" s="7">
        <v>0</v>
      </c>
      <c r="R36" s="7"/>
      <c r="S36" s="7"/>
      <c r="V36" s="7"/>
    </row>
    <row r="37" spans="1:22" ht="12.75">
      <c r="A37" s="55">
        <v>30</v>
      </c>
      <c r="B37" s="52" t="s">
        <v>239</v>
      </c>
      <c r="C37" s="52">
        <v>11</v>
      </c>
      <c r="D37" s="52">
        <v>6</v>
      </c>
      <c r="E37" s="52">
        <v>1</v>
      </c>
      <c r="F37" s="52">
        <v>1</v>
      </c>
      <c r="G37" s="52">
        <v>1</v>
      </c>
      <c r="H37" s="52">
        <v>1</v>
      </c>
      <c r="I37" s="52">
        <v>3</v>
      </c>
      <c r="J37" s="52">
        <v>1</v>
      </c>
      <c r="K37" s="194">
        <f t="shared" si="6"/>
        <v>7</v>
      </c>
      <c r="L37" s="194">
        <f t="shared" si="7"/>
        <v>4</v>
      </c>
      <c r="M37" s="58">
        <v>255</v>
      </c>
      <c r="N37" s="58">
        <v>36</v>
      </c>
      <c r="O37" s="58">
        <v>196</v>
      </c>
      <c r="P37" s="58">
        <v>30</v>
      </c>
      <c r="Q37" s="7"/>
      <c r="R37" s="7"/>
      <c r="S37" s="7"/>
      <c r="V37" s="7"/>
    </row>
    <row r="38" spans="1:22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194">
        <f t="shared" si="6"/>
        <v>0</v>
      </c>
      <c r="L38" s="194">
        <f t="shared" si="7"/>
        <v>0</v>
      </c>
      <c r="M38" s="58">
        <v>0</v>
      </c>
      <c r="N38" s="58">
        <v>0</v>
      </c>
      <c r="O38" s="58">
        <v>0</v>
      </c>
      <c r="P38" s="58">
        <v>0</v>
      </c>
      <c r="Q38" s="19"/>
      <c r="R38" s="19"/>
      <c r="S38" s="19"/>
      <c r="T38" s="19"/>
      <c r="V38" s="19"/>
    </row>
    <row r="39" spans="1:22" ht="12.75">
      <c r="A39" s="55">
        <v>32</v>
      </c>
      <c r="B39" s="52" t="s">
        <v>222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194">
        <f t="shared" si="6"/>
        <v>0</v>
      </c>
      <c r="L39" s="194">
        <f t="shared" si="7"/>
        <v>0</v>
      </c>
      <c r="M39" s="58">
        <v>0</v>
      </c>
      <c r="N39" s="58">
        <v>0</v>
      </c>
      <c r="O39" s="58">
        <v>0</v>
      </c>
      <c r="P39" s="58">
        <v>0</v>
      </c>
      <c r="Q39" s="7"/>
      <c r="R39" s="7"/>
      <c r="S39" s="7"/>
      <c r="V39" s="7"/>
    </row>
    <row r="40" spans="1:22" ht="12.75">
      <c r="A40" s="113">
        <v>33</v>
      </c>
      <c r="B40" s="116" t="s">
        <v>455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194">
        <f t="shared" si="6"/>
        <v>0</v>
      </c>
      <c r="L40" s="194">
        <f t="shared" si="7"/>
        <v>0</v>
      </c>
      <c r="M40" s="58">
        <v>0</v>
      </c>
      <c r="N40" s="58">
        <v>0</v>
      </c>
      <c r="O40" s="58">
        <v>0</v>
      </c>
      <c r="P40" s="58">
        <v>0</v>
      </c>
      <c r="Q40" s="7"/>
      <c r="R40" s="7"/>
      <c r="S40" s="7"/>
      <c r="V40" s="7"/>
    </row>
    <row r="41" spans="1:22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194">
        <f t="shared" si="6"/>
        <v>0</v>
      </c>
      <c r="L41" s="194">
        <f t="shared" si="7"/>
        <v>0</v>
      </c>
      <c r="M41" s="58">
        <v>0</v>
      </c>
      <c r="N41" s="58">
        <v>0</v>
      </c>
      <c r="O41" s="58">
        <v>0</v>
      </c>
      <c r="P41" s="58">
        <v>0</v>
      </c>
      <c r="Q41" s="19"/>
      <c r="R41" s="19"/>
      <c r="S41" s="19"/>
      <c r="T41" s="19"/>
      <c r="V41" s="19"/>
    </row>
    <row r="42" spans="1:22" ht="12.75">
      <c r="A42" s="55">
        <v>35</v>
      </c>
      <c r="B42" s="52" t="s">
        <v>261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194">
        <f t="shared" si="6"/>
        <v>0</v>
      </c>
      <c r="L42" s="194">
        <f t="shared" si="7"/>
        <v>0</v>
      </c>
      <c r="M42" s="58">
        <v>6</v>
      </c>
      <c r="N42" s="58">
        <v>2</v>
      </c>
      <c r="O42" s="58">
        <v>0</v>
      </c>
      <c r="P42" s="58">
        <v>0</v>
      </c>
      <c r="Q42" s="7">
        <v>0</v>
      </c>
      <c r="R42" s="7"/>
      <c r="S42" s="7"/>
      <c r="V42" s="7"/>
    </row>
    <row r="43" spans="1:22" ht="12.75">
      <c r="A43" s="55">
        <v>36</v>
      </c>
      <c r="B43" s="52" t="s">
        <v>24</v>
      </c>
      <c r="C43" s="52">
        <v>13</v>
      </c>
      <c r="D43" s="52">
        <v>6</v>
      </c>
      <c r="E43" s="52">
        <v>4</v>
      </c>
      <c r="F43" s="52">
        <v>2</v>
      </c>
      <c r="G43" s="52">
        <v>1</v>
      </c>
      <c r="H43" s="52">
        <v>1</v>
      </c>
      <c r="I43" s="52">
        <v>0</v>
      </c>
      <c r="J43" s="52">
        <v>0</v>
      </c>
      <c r="K43" s="194">
        <f t="shared" si="6"/>
        <v>9</v>
      </c>
      <c r="L43" s="194">
        <f t="shared" si="7"/>
        <v>4</v>
      </c>
      <c r="M43" s="58">
        <v>93</v>
      </c>
      <c r="N43" s="58">
        <v>36</v>
      </c>
      <c r="O43" s="58">
        <v>82</v>
      </c>
      <c r="P43" s="58">
        <v>26</v>
      </c>
      <c r="Q43" s="7">
        <v>64.48</v>
      </c>
      <c r="R43" s="7"/>
      <c r="S43" s="7"/>
      <c r="V43" s="7"/>
    </row>
    <row r="44" spans="1:22" ht="12.75">
      <c r="A44" s="55">
        <v>37</v>
      </c>
      <c r="B44" s="52" t="s">
        <v>225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194">
        <f t="shared" si="6"/>
        <v>0</v>
      </c>
      <c r="L44" s="194">
        <f t="shared" si="7"/>
        <v>0</v>
      </c>
      <c r="M44" s="58">
        <v>0</v>
      </c>
      <c r="N44" s="58">
        <v>0</v>
      </c>
      <c r="O44" s="58">
        <v>0</v>
      </c>
      <c r="P44" s="58">
        <v>0</v>
      </c>
      <c r="Q44" s="7">
        <v>0</v>
      </c>
      <c r="R44" s="7"/>
      <c r="S44" s="7"/>
      <c r="V44" s="7"/>
    </row>
    <row r="45" spans="1:22" ht="12.75">
      <c r="A45" s="55">
        <v>38</v>
      </c>
      <c r="B45" s="52" t="s">
        <v>456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194">
        <f>C45-E45-I45</f>
        <v>0</v>
      </c>
      <c r="L45" s="194">
        <f>D45-F45-J45</f>
        <v>0</v>
      </c>
      <c r="M45" s="58">
        <v>0</v>
      </c>
      <c r="N45" s="58">
        <v>0</v>
      </c>
      <c r="O45" s="58">
        <v>0</v>
      </c>
      <c r="P45" s="58">
        <v>0</v>
      </c>
      <c r="Q45" s="7"/>
      <c r="R45" s="7"/>
      <c r="S45" s="7"/>
      <c r="V45" s="7"/>
    </row>
    <row r="46" spans="1:22" ht="12.75">
      <c r="A46" s="55">
        <v>39</v>
      </c>
      <c r="B46" s="58" t="s">
        <v>537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194">
        <f>C46-E46-I46</f>
        <v>0</v>
      </c>
      <c r="L46" s="194">
        <f t="shared" si="7"/>
        <v>0</v>
      </c>
      <c r="M46" s="58">
        <v>0</v>
      </c>
      <c r="N46" s="58">
        <v>0</v>
      </c>
      <c r="O46" s="58">
        <v>0</v>
      </c>
      <c r="P46" s="58">
        <v>0</v>
      </c>
      <c r="Q46" s="7"/>
      <c r="R46" s="7"/>
      <c r="S46" s="6"/>
      <c r="V46" s="7"/>
    </row>
    <row r="47" spans="1:22" s="169" customFormat="1" ht="14.25">
      <c r="A47" s="167"/>
      <c r="B47" s="131" t="s">
        <v>227</v>
      </c>
      <c r="C47" s="131">
        <f>SUM(C34:C46)</f>
        <v>458</v>
      </c>
      <c r="D47" s="131">
        <f aca="true" t="shared" si="8" ref="D47:P47">SUM(D34:D46)</f>
        <v>243</v>
      </c>
      <c r="E47" s="131">
        <f t="shared" si="8"/>
        <v>439</v>
      </c>
      <c r="F47" s="131">
        <f t="shared" si="8"/>
        <v>234</v>
      </c>
      <c r="G47" s="131">
        <f t="shared" si="8"/>
        <v>436</v>
      </c>
      <c r="H47" s="131">
        <f t="shared" si="8"/>
        <v>233</v>
      </c>
      <c r="I47" s="131">
        <f t="shared" si="8"/>
        <v>3</v>
      </c>
      <c r="J47" s="131">
        <f t="shared" si="8"/>
        <v>1</v>
      </c>
      <c r="K47" s="131">
        <f t="shared" si="8"/>
        <v>16</v>
      </c>
      <c r="L47" s="131">
        <f t="shared" si="8"/>
        <v>8</v>
      </c>
      <c r="M47" s="131">
        <f t="shared" si="8"/>
        <v>1483</v>
      </c>
      <c r="N47" s="131">
        <f t="shared" si="8"/>
        <v>1034</v>
      </c>
      <c r="O47" s="131">
        <f t="shared" si="8"/>
        <v>278</v>
      </c>
      <c r="P47" s="131">
        <f t="shared" si="8"/>
        <v>56</v>
      </c>
      <c r="Q47" s="170"/>
      <c r="R47" s="170"/>
      <c r="S47" s="171"/>
      <c r="T47" s="170"/>
      <c r="V47" s="170"/>
    </row>
    <row r="48" spans="1:22" s="169" customFormat="1" ht="14.25">
      <c r="A48" s="167"/>
      <c r="B48" s="90" t="s">
        <v>125</v>
      </c>
      <c r="C48" s="131">
        <f aca="true" t="shared" si="9" ref="C48:P48">C25+C33+C47</f>
        <v>7255</v>
      </c>
      <c r="D48" s="131">
        <f t="shared" si="9"/>
        <v>5992</v>
      </c>
      <c r="E48" s="131">
        <f t="shared" si="9"/>
        <v>6552</v>
      </c>
      <c r="F48" s="131">
        <f t="shared" si="9"/>
        <v>5502</v>
      </c>
      <c r="G48" s="131">
        <f t="shared" si="9"/>
        <v>6314</v>
      </c>
      <c r="H48" s="131">
        <f t="shared" si="9"/>
        <v>4232</v>
      </c>
      <c r="I48" s="131">
        <f t="shared" si="9"/>
        <v>176</v>
      </c>
      <c r="J48" s="131">
        <f t="shared" si="9"/>
        <v>153</v>
      </c>
      <c r="K48" s="201">
        <f t="shared" si="9"/>
        <v>527</v>
      </c>
      <c r="L48" s="201">
        <f t="shared" si="9"/>
        <v>337</v>
      </c>
      <c r="M48" s="168">
        <f t="shared" si="9"/>
        <v>232573</v>
      </c>
      <c r="N48" s="168">
        <f t="shared" si="9"/>
        <v>121113</v>
      </c>
      <c r="O48" s="168">
        <f t="shared" si="9"/>
        <v>53839</v>
      </c>
      <c r="P48" s="168">
        <f t="shared" si="9"/>
        <v>23668</v>
      </c>
      <c r="Q48" s="171"/>
      <c r="R48" s="171"/>
      <c r="S48" s="171"/>
      <c r="T48" s="170"/>
      <c r="V48" s="170"/>
    </row>
    <row r="49" spans="1:22" ht="12.7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194"/>
      <c r="L49" s="194"/>
      <c r="M49" s="58"/>
      <c r="N49" s="58"/>
      <c r="O49" s="58"/>
      <c r="P49" s="58"/>
      <c r="Q49" s="8"/>
      <c r="R49" s="8"/>
      <c r="S49" s="8"/>
      <c r="T49" s="8"/>
      <c r="U49" s="2"/>
      <c r="V49" s="8"/>
    </row>
    <row r="50" spans="1:22" ht="12.7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194"/>
      <c r="L50" s="194"/>
      <c r="M50" s="58"/>
      <c r="N50" s="58"/>
      <c r="O50" s="58"/>
      <c r="P50" s="58"/>
      <c r="Q50" s="8"/>
      <c r="R50" s="8"/>
      <c r="S50" s="8"/>
      <c r="T50" s="8"/>
      <c r="U50" s="2"/>
      <c r="V50" s="8"/>
    </row>
    <row r="51" spans="1:22" ht="12.7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194"/>
      <c r="L51" s="194"/>
      <c r="M51" s="58"/>
      <c r="N51" s="58"/>
      <c r="O51" s="58"/>
      <c r="P51" s="58"/>
      <c r="Q51" s="8"/>
      <c r="R51" s="8"/>
      <c r="S51" s="8"/>
      <c r="T51" s="8"/>
      <c r="U51" s="2"/>
      <c r="V51" s="8"/>
    </row>
    <row r="52" spans="1:22" ht="21.75" customHeight="1">
      <c r="A52" s="26" t="s">
        <v>4</v>
      </c>
      <c r="B52" s="26" t="s">
        <v>5</v>
      </c>
      <c r="C52" s="743" t="s">
        <v>154</v>
      </c>
      <c r="D52" s="744"/>
      <c r="E52" s="743" t="s">
        <v>153</v>
      </c>
      <c r="F52" s="744"/>
      <c r="G52" s="743" t="s">
        <v>155</v>
      </c>
      <c r="H52" s="744"/>
      <c r="I52" s="726" t="s">
        <v>156</v>
      </c>
      <c r="J52" s="727"/>
      <c r="K52" s="728" t="s">
        <v>157</v>
      </c>
      <c r="L52" s="729"/>
      <c r="M52" s="763" t="s">
        <v>95</v>
      </c>
      <c r="N52" s="764"/>
      <c r="O52" s="763" t="s">
        <v>158</v>
      </c>
      <c r="P52" s="764"/>
      <c r="Q52" s="8"/>
      <c r="R52" s="8"/>
      <c r="S52" s="8"/>
      <c r="T52" s="8"/>
      <c r="U52" s="2"/>
      <c r="V52" s="8"/>
    </row>
    <row r="53" spans="1:22" ht="12.75">
      <c r="A53" s="27"/>
      <c r="B53" s="27"/>
      <c r="C53" s="83" t="s">
        <v>57</v>
      </c>
      <c r="D53" s="83" t="s">
        <v>64</v>
      </c>
      <c r="E53" s="83" t="s">
        <v>57</v>
      </c>
      <c r="F53" s="83" t="s">
        <v>64</v>
      </c>
      <c r="G53" s="83" t="s">
        <v>57</v>
      </c>
      <c r="H53" s="83" t="s">
        <v>64</v>
      </c>
      <c r="I53" s="83" t="s">
        <v>57</v>
      </c>
      <c r="J53" s="83" t="s">
        <v>64</v>
      </c>
      <c r="K53" s="290" t="s">
        <v>57</v>
      </c>
      <c r="L53" s="290" t="s">
        <v>64</v>
      </c>
      <c r="M53" s="182" t="s">
        <v>57</v>
      </c>
      <c r="N53" s="182" t="s">
        <v>64</v>
      </c>
      <c r="O53" s="182" t="s">
        <v>57</v>
      </c>
      <c r="P53" s="182" t="s">
        <v>64</v>
      </c>
      <c r="Q53" s="8"/>
      <c r="R53" s="8"/>
      <c r="S53" s="8"/>
      <c r="T53" s="8"/>
      <c r="U53" s="2"/>
      <c r="V53" s="8"/>
    </row>
    <row r="54" spans="1:16" ht="15" customHeight="1">
      <c r="A54" s="55">
        <v>40</v>
      </c>
      <c r="B54" s="58" t="s">
        <v>79</v>
      </c>
      <c r="C54" s="52">
        <v>130</v>
      </c>
      <c r="D54" s="52">
        <v>66</v>
      </c>
      <c r="E54" s="52">
        <v>84</v>
      </c>
      <c r="F54" s="52">
        <v>44</v>
      </c>
      <c r="G54" s="52">
        <v>90</v>
      </c>
      <c r="H54" s="52">
        <v>45</v>
      </c>
      <c r="I54" s="52">
        <v>6</v>
      </c>
      <c r="J54" s="52">
        <v>3</v>
      </c>
      <c r="K54" s="194">
        <f aca="true" t="shared" si="10" ref="K54:K61">C54-E54-I54</f>
        <v>40</v>
      </c>
      <c r="L54" s="194">
        <f aca="true" t="shared" si="11" ref="L54:L61">D54-F54-J54</f>
        <v>19</v>
      </c>
      <c r="M54" s="58">
        <v>2860</v>
      </c>
      <c r="N54" s="58">
        <v>698</v>
      </c>
      <c r="O54" s="58">
        <v>0</v>
      </c>
      <c r="P54" s="58">
        <v>0</v>
      </c>
    </row>
    <row r="55" spans="1:16" ht="15" customHeight="1">
      <c r="A55" s="55">
        <v>41</v>
      </c>
      <c r="B55" s="58" t="s">
        <v>284</v>
      </c>
      <c r="C55" s="52">
        <v>993</v>
      </c>
      <c r="D55" s="52">
        <v>384</v>
      </c>
      <c r="E55" s="52">
        <v>993</v>
      </c>
      <c r="F55" s="52">
        <v>379</v>
      </c>
      <c r="G55" s="52">
        <v>993</v>
      </c>
      <c r="H55" s="52">
        <v>345</v>
      </c>
      <c r="I55" s="52">
        <v>0</v>
      </c>
      <c r="J55" s="52">
        <v>0</v>
      </c>
      <c r="K55" s="194">
        <f t="shared" si="10"/>
        <v>0</v>
      </c>
      <c r="L55" s="194">
        <f t="shared" si="11"/>
        <v>5</v>
      </c>
      <c r="M55" s="58">
        <v>29605</v>
      </c>
      <c r="N55" s="58">
        <v>7978</v>
      </c>
      <c r="O55" s="58">
        <v>5346</v>
      </c>
      <c r="P55" s="58">
        <v>1335</v>
      </c>
    </row>
    <row r="56" spans="1:16" ht="15" customHeight="1">
      <c r="A56" s="55">
        <v>42</v>
      </c>
      <c r="B56" s="58" t="s">
        <v>30</v>
      </c>
      <c r="C56" s="52">
        <v>36</v>
      </c>
      <c r="D56" s="52">
        <v>13</v>
      </c>
      <c r="E56" s="52">
        <v>36</v>
      </c>
      <c r="F56" s="52">
        <v>13</v>
      </c>
      <c r="G56" s="52">
        <v>36</v>
      </c>
      <c r="H56" s="52">
        <v>13</v>
      </c>
      <c r="I56" s="52">
        <v>0</v>
      </c>
      <c r="J56" s="52">
        <v>0</v>
      </c>
      <c r="K56" s="194">
        <f t="shared" si="10"/>
        <v>0</v>
      </c>
      <c r="L56" s="194">
        <f t="shared" si="11"/>
        <v>0</v>
      </c>
      <c r="M56" s="58">
        <v>2250</v>
      </c>
      <c r="N56" s="58">
        <v>1309</v>
      </c>
      <c r="O56" s="58">
        <v>0</v>
      </c>
      <c r="P56" s="58">
        <v>0</v>
      </c>
    </row>
    <row r="57" spans="1:16" ht="15" customHeight="1">
      <c r="A57" s="55">
        <v>43</v>
      </c>
      <c r="B57" s="58" t="s">
        <v>237</v>
      </c>
      <c r="C57" s="52">
        <v>542</v>
      </c>
      <c r="D57" s="52">
        <v>327</v>
      </c>
      <c r="E57" s="52">
        <v>531</v>
      </c>
      <c r="F57" s="52">
        <v>318</v>
      </c>
      <c r="G57" s="52">
        <v>531</v>
      </c>
      <c r="H57" s="52">
        <v>276</v>
      </c>
      <c r="I57" s="52">
        <v>11</v>
      </c>
      <c r="J57" s="52">
        <v>8</v>
      </c>
      <c r="K57" s="194">
        <f t="shared" si="10"/>
        <v>0</v>
      </c>
      <c r="L57" s="194">
        <f t="shared" si="11"/>
        <v>1</v>
      </c>
      <c r="M57" s="58">
        <v>13027</v>
      </c>
      <c r="N57" s="58">
        <v>3307</v>
      </c>
      <c r="O57" s="58">
        <v>833</v>
      </c>
      <c r="P57" s="58">
        <v>408</v>
      </c>
    </row>
    <row r="58" spans="1:16" ht="15" customHeight="1">
      <c r="A58" s="55">
        <v>44</v>
      </c>
      <c r="B58" s="58" t="s">
        <v>29</v>
      </c>
      <c r="C58" s="52">
        <v>167</v>
      </c>
      <c r="D58" s="52">
        <v>133</v>
      </c>
      <c r="E58" s="52">
        <v>167</v>
      </c>
      <c r="F58" s="52">
        <v>133</v>
      </c>
      <c r="G58" s="52">
        <v>167</v>
      </c>
      <c r="H58" s="52">
        <v>133</v>
      </c>
      <c r="I58" s="52">
        <v>0</v>
      </c>
      <c r="J58" s="52">
        <v>0</v>
      </c>
      <c r="K58" s="194">
        <f t="shared" si="10"/>
        <v>0</v>
      </c>
      <c r="L58" s="194">
        <f t="shared" si="11"/>
        <v>0</v>
      </c>
      <c r="M58" s="58">
        <v>4732</v>
      </c>
      <c r="N58" s="58">
        <v>952</v>
      </c>
      <c r="O58" s="58">
        <v>2345</v>
      </c>
      <c r="P58" s="58">
        <v>572</v>
      </c>
    </row>
    <row r="59" spans="1:16" ht="15" customHeight="1">
      <c r="A59" s="55">
        <v>45</v>
      </c>
      <c r="B59" s="58" t="s">
        <v>575</v>
      </c>
      <c r="C59" s="52">
        <v>1466</v>
      </c>
      <c r="D59" s="52">
        <v>677</v>
      </c>
      <c r="E59" s="52">
        <v>1445</v>
      </c>
      <c r="F59" s="52">
        <v>664</v>
      </c>
      <c r="G59" s="52">
        <v>1458</v>
      </c>
      <c r="H59" s="52">
        <v>668</v>
      </c>
      <c r="I59" s="52">
        <v>5</v>
      </c>
      <c r="J59" s="52">
        <v>3</v>
      </c>
      <c r="K59" s="194">
        <f t="shared" si="10"/>
        <v>16</v>
      </c>
      <c r="L59" s="194">
        <f t="shared" si="11"/>
        <v>10</v>
      </c>
      <c r="M59" s="58">
        <v>31581</v>
      </c>
      <c r="N59" s="58">
        <v>13455</v>
      </c>
      <c r="O59" s="58">
        <v>2405</v>
      </c>
      <c r="P59" s="58">
        <v>321</v>
      </c>
    </row>
    <row r="60" spans="1:16" ht="15" customHeight="1">
      <c r="A60" s="55">
        <v>46</v>
      </c>
      <c r="B60" s="58" t="s">
        <v>25</v>
      </c>
      <c r="C60" s="52">
        <v>208</v>
      </c>
      <c r="D60" s="52">
        <v>128</v>
      </c>
      <c r="E60" s="52">
        <v>208</v>
      </c>
      <c r="F60" s="52">
        <v>128</v>
      </c>
      <c r="G60" s="52">
        <v>208</v>
      </c>
      <c r="H60" s="52">
        <v>128</v>
      </c>
      <c r="I60" s="52">
        <v>0</v>
      </c>
      <c r="J60" s="52">
        <v>0</v>
      </c>
      <c r="K60" s="194">
        <f t="shared" si="10"/>
        <v>0</v>
      </c>
      <c r="L60" s="194">
        <f t="shared" si="11"/>
        <v>0</v>
      </c>
      <c r="M60" s="58">
        <v>5256</v>
      </c>
      <c r="N60" s="58">
        <v>1328</v>
      </c>
      <c r="O60" s="58">
        <v>823</v>
      </c>
      <c r="P60" s="58">
        <v>183</v>
      </c>
    </row>
    <row r="61" spans="1:16" ht="15" customHeight="1">
      <c r="A61" s="55">
        <v>47</v>
      </c>
      <c r="B61" s="58" t="s">
        <v>28</v>
      </c>
      <c r="C61" s="52">
        <v>80</v>
      </c>
      <c r="D61" s="52">
        <v>60</v>
      </c>
      <c r="E61" s="52">
        <v>80</v>
      </c>
      <c r="F61" s="52">
        <v>60</v>
      </c>
      <c r="G61" s="52">
        <v>80</v>
      </c>
      <c r="H61" s="52">
        <v>60</v>
      </c>
      <c r="I61" s="52">
        <v>0</v>
      </c>
      <c r="J61" s="52">
        <v>0</v>
      </c>
      <c r="K61" s="194">
        <f t="shared" si="10"/>
        <v>0</v>
      </c>
      <c r="L61" s="194">
        <f t="shared" si="11"/>
        <v>0</v>
      </c>
      <c r="M61" s="58">
        <v>1005</v>
      </c>
      <c r="N61" s="58">
        <v>559</v>
      </c>
      <c r="O61" s="58">
        <v>0</v>
      </c>
      <c r="P61" s="58">
        <v>0</v>
      </c>
    </row>
    <row r="62" spans="1:20" s="169" customFormat="1" ht="15" customHeight="1">
      <c r="A62" s="55"/>
      <c r="B62" s="90" t="s">
        <v>125</v>
      </c>
      <c r="C62" s="131">
        <f aca="true" t="shared" si="12" ref="C62:P62">SUM(C54:C61)</f>
        <v>3622</v>
      </c>
      <c r="D62" s="131">
        <f t="shared" si="12"/>
        <v>1788</v>
      </c>
      <c r="E62" s="131">
        <f t="shared" si="12"/>
        <v>3544</v>
      </c>
      <c r="F62" s="131">
        <f t="shared" si="12"/>
        <v>1739</v>
      </c>
      <c r="G62" s="131">
        <f t="shared" si="12"/>
        <v>3563</v>
      </c>
      <c r="H62" s="131">
        <f t="shared" si="12"/>
        <v>1668</v>
      </c>
      <c r="I62" s="131">
        <f t="shared" si="12"/>
        <v>22</v>
      </c>
      <c r="J62" s="131">
        <f t="shared" si="12"/>
        <v>14</v>
      </c>
      <c r="K62" s="201">
        <f t="shared" si="12"/>
        <v>56</v>
      </c>
      <c r="L62" s="201">
        <f t="shared" si="12"/>
        <v>35</v>
      </c>
      <c r="M62" s="168">
        <f t="shared" si="12"/>
        <v>90316</v>
      </c>
      <c r="N62" s="168">
        <f t="shared" si="12"/>
        <v>29586</v>
      </c>
      <c r="O62" s="168">
        <f t="shared" si="12"/>
        <v>11752</v>
      </c>
      <c r="P62" s="168">
        <f t="shared" si="12"/>
        <v>2819</v>
      </c>
      <c r="Q62" s="171"/>
      <c r="R62" s="171"/>
      <c r="T62" s="170"/>
    </row>
    <row r="63" spans="1:16" ht="15" customHeight="1">
      <c r="A63" s="55"/>
      <c r="B63" t="s">
        <v>36</v>
      </c>
      <c r="C63" s="52"/>
      <c r="D63" s="52"/>
      <c r="E63" s="52"/>
      <c r="F63" s="52"/>
      <c r="G63" s="52"/>
      <c r="H63" s="52"/>
      <c r="I63" s="52"/>
      <c r="J63" s="52"/>
      <c r="K63" s="194"/>
      <c r="L63" s="194"/>
      <c r="M63" s="58"/>
      <c r="N63" s="58"/>
      <c r="O63" s="58"/>
      <c r="P63" s="58"/>
    </row>
    <row r="64" spans="1:22" ht="15" customHeight="1">
      <c r="A64" s="55">
        <v>48</v>
      </c>
      <c r="B64" s="52" t="s">
        <v>34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194">
        <f>C64-E64-I64</f>
        <v>0</v>
      </c>
      <c r="L64" s="194">
        <f>D64-F64-J64</f>
        <v>0</v>
      </c>
      <c r="M64" s="58">
        <v>181975</v>
      </c>
      <c r="N64" s="58">
        <v>5231</v>
      </c>
      <c r="O64" s="58">
        <v>0</v>
      </c>
      <c r="P64" s="58">
        <v>0</v>
      </c>
      <c r="S64" s="6"/>
      <c r="U64" s="6"/>
      <c r="V64" s="7"/>
    </row>
    <row r="65" spans="1:22" ht="15" customHeight="1">
      <c r="A65" s="55">
        <v>49</v>
      </c>
      <c r="B65" s="52" t="s">
        <v>132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194">
        <f>C65-E65-I65</f>
        <v>0</v>
      </c>
      <c r="L65" s="194">
        <f>D65-F65-J65</f>
        <v>0</v>
      </c>
      <c r="M65" s="58">
        <v>75248</v>
      </c>
      <c r="N65" s="58">
        <v>11929</v>
      </c>
      <c r="O65" s="58">
        <v>0</v>
      </c>
      <c r="P65" s="58">
        <v>0</v>
      </c>
      <c r="S65" s="6"/>
      <c r="U65" s="6"/>
      <c r="V65" s="7"/>
    </row>
    <row r="66" spans="1:20" s="169" customFormat="1" ht="15" customHeight="1">
      <c r="A66" s="167"/>
      <c r="B66" s="90" t="s">
        <v>125</v>
      </c>
      <c r="C66" s="131">
        <f aca="true" t="shared" si="13" ref="C66:L66">SUM(C64:C65)</f>
        <v>0</v>
      </c>
      <c r="D66" s="131">
        <f t="shared" si="13"/>
        <v>0</v>
      </c>
      <c r="E66" s="131">
        <f t="shared" si="13"/>
        <v>0</v>
      </c>
      <c r="F66" s="131">
        <f t="shared" si="13"/>
        <v>0</v>
      </c>
      <c r="G66" s="131">
        <f t="shared" si="13"/>
        <v>0</v>
      </c>
      <c r="H66" s="131">
        <f t="shared" si="13"/>
        <v>0</v>
      </c>
      <c r="I66" s="131">
        <f t="shared" si="13"/>
        <v>0</v>
      </c>
      <c r="J66" s="131">
        <f t="shared" si="13"/>
        <v>0</v>
      </c>
      <c r="K66" s="201">
        <f t="shared" si="13"/>
        <v>0</v>
      </c>
      <c r="L66" s="201">
        <f t="shared" si="13"/>
        <v>0</v>
      </c>
      <c r="M66" s="168">
        <f>SUM(M64:M65)</f>
        <v>257223</v>
      </c>
      <c r="N66" s="168">
        <f>SUM(N64:N65)</f>
        <v>17160</v>
      </c>
      <c r="O66" s="168">
        <f>SUM(O64:O65)</f>
        <v>0</v>
      </c>
      <c r="P66" s="168">
        <f>SUM(P64:P65)</f>
        <v>0</v>
      </c>
      <c r="Q66" s="171"/>
      <c r="R66" s="171"/>
      <c r="T66" s="170"/>
    </row>
    <row r="67" spans="1:20" s="169" customFormat="1" ht="15" customHeight="1">
      <c r="A67" s="167"/>
      <c r="B67" s="90" t="s">
        <v>35</v>
      </c>
      <c r="C67" s="131">
        <f aca="true" t="shared" si="14" ref="C67:P67">+C48+C62+C66</f>
        <v>10877</v>
      </c>
      <c r="D67" s="131">
        <f t="shared" si="14"/>
        <v>7780</v>
      </c>
      <c r="E67" s="131">
        <f t="shared" si="14"/>
        <v>10096</v>
      </c>
      <c r="F67" s="131">
        <f t="shared" si="14"/>
        <v>7241</v>
      </c>
      <c r="G67" s="131">
        <f t="shared" si="14"/>
        <v>9877</v>
      </c>
      <c r="H67" s="131">
        <f t="shared" si="14"/>
        <v>5900</v>
      </c>
      <c r="I67" s="131">
        <f t="shared" si="14"/>
        <v>198</v>
      </c>
      <c r="J67" s="131">
        <f t="shared" si="14"/>
        <v>167</v>
      </c>
      <c r="K67" s="201">
        <f t="shared" si="14"/>
        <v>583</v>
      </c>
      <c r="L67" s="201">
        <f t="shared" si="14"/>
        <v>372</v>
      </c>
      <c r="M67" s="168">
        <f t="shared" si="14"/>
        <v>580112</v>
      </c>
      <c r="N67" s="168">
        <f t="shared" si="14"/>
        <v>167859</v>
      </c>
      <c r="O67" s="168">
        <f t="shared" si="14"/>
        <v>65591</v>
      </c>
      <c r="P67" s="168">
        <f t="shared" si="14"/>
        <v>26487</v>
      </c>
      <c r="Q67" s="171"/>
      <c r="R67" s="171"/>
      <c r="T67" s="170"/>
    </row>
    <row r="69" ht="12.75">
      <c r="B69" t="s">
        <v>36</v>
      </c>
    </row>
    <row r="71" spans="5:6" ht="12.75">
      <c r="E71" s="6">
        <v>15</v>
      </c>
      <c r="F71" s="6" t="s">
        <v>562</v>
      </c>
    </row>
    <row r="73" ht="12.75">
      <c r="O73" s="22" t="s">
        <v>36</v>
      </c>
    </row>
  </sheetData>
  <mergeCells count="14">
    <mergeCell ref="C4:D4"/>
    <mergeCell ref="C52:D52"/>
    <mergeCell ref="E4:F4"/>
    <mergeCell ref="O4:P4"/>
    <mergeCell ref="G4:H4"/>
    <mergeCell ref="I4:J4"/>
    <mergeCell ref="K4:L4"/>
    <mergeCell ref="M4:N4"/>
    <mergeCell ref="M52:N52"/>
    <mergeCell ref="O52:P52"/>
    <mergeCell ref="E52:F52"/>
    <mergeCell ref="G52:H52"/>
    <mergeCell ref="I52:J52"/>
    <mergeCell ref="K52:L52"/>
  </mergeCells>
  <printOptions gridLines="1" horizontalCentered="1"/>
  <pageMargins left="0.75" right="0.75" top="0.59" bottom="0.65" header="0.5" footer="0.5"/>
  <pageSetup blackAndWhite="1" horizontalDpi="300" verticalDpi="300" orientation="landscape" paperSize="9" scale="78" r:id="rId2"/>
  <rowBreaks count="1" manualBreakCount="1">
    <brk id="48" max="1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V70"/>
  <sheetViews>
    <sheetView workbookViewId="0" topLeftCell="G48">
      <selection activeCell="J70" sqref="J70"/>
    </sheetView>
  </sheetViews>
  <sheetFormatPr defaultColWidth="9.140625" defaultRowHeight="12.75"/>
  <cols>
    <col min="1" max="1" width="3.7109375" style="0" customWidth="1"/>
    <col min="2" max="2" width="21.8515625" style="0" customWidth="1"/>
    <col min="3" max="3" width="9.7109375" style="6" customWidth="1"/>
    <col min="4" max="4" width="10.7109375" style="6" customWidth="1"/>
    <col min="5" max="5" width="9.7109375" style="6" customWidth="1"/>
    <col min="6" max="6" width="10.7109375" style="6" customWidth="1"/>
    <col min="7" max="7" width="9.7109375" style="6" customWidth="1"/>
    <col min="8" max="8" width="10.7109375" style="6" customWidth="1"/>
    <col min="9" max="9" width="10.421875" style="6" customWidth="1"/>
    <col min="10" max="10" width="10.7109375" style="6" customWidth="1"/>
    <col min="11" max="11" width="9.7109375" style="102" customWidth="1"/>
    <col min="12" max="12" width="10.7109375" style="102" customWidth="1"/>
    <col min="13" max="13" width="9.7109375" style="6" customWidth="1"/>
    <col min="14" max="14" width="10.7109375" style="6" customWidth="1"/>
    <col min="15" max="15" width="9.7109375" style="6" customWidth="1"/>
    <col min="16" max="16" width="10.7109375" style="6" customWidth="1"/>
    <col min="17" max="17" width="5.57421875" style="6" hidden="1" customWidth="1"/>
    <col min="18" max="18" width="5.57421875" style="6" customWidth="1"/>
    <col min="19" max="19" width="9.57421875" style="0" customWidth="1"/>
    <col min="20" max="20" width="9.140625" style="7" customWidth="1"/>
    <col min="22" max="22" width="11.57421875" style="0" customWidth="1"/>
  </cols>
  <sheetData>
    <row r="1" spans="1:21" ht="15">
      <c r="A1" s="10"/>
      <c r="B1" s="1"/>
      <c r="C1" s="3"/>
      <c r="D1" s="3"/>
      <c r="E1" s="3"/>
      <c r="F1" s="3"/>
      <c r="G1" s="3"/>
      <c r="H1" s="3"/>
      <c r="I1" s="3"/>
      <c r="J1" s="3"/>
      <c r="K1" s="280"/>
      <c r="L1" s="280"/>
      <c r="M1" s="3"/>
      <c r="N1" s="3"/>
      <c r="O1" s="3"/>
      <c r="P1" s="3"/>
      <c r="Q1" s="3"/>
      <c r="R1" s="3"/>
      <c r="S1" s="1"/>
      <c r="T1" s="9"/>
      <c r="U1" s="1"/>
    </row>
    <row r="2" spans="1:16" ht="15">
      <c r="A2" s="2"/>
      <c r="B2" s="10"/>
      <c r="C2" s="15"/>
      <c r="O2" s="3"/>
      <c r="P2" s="3"/>
    </row>
    <row r="3" spans="16:22" ht="15">
      <c r="P3" s="3"/>
      <c r="Q3" s="8"/>
      <c r="R3" s="8"/>
      <c r="T3" s="8"/>
      <c r="U3" s="2"/>
      <c r="V3" s="2"/>
    </row>
    <row r="4" spans="1:22" ht="12.75">
      <c r="A4" s="26" t="s">
        <v>4</v>
      </c>
      <c r="B4" s="26" t="s">
        <v>5</v>
      </c>
      <c r="C4" s="743" t="s">
        <v>154</v>
      </c>
      <c r="D4" s="744"/>
      <c r="E4" s="743" t="s">
        <v>153</v>
      </c>
      <c r="F4" s="744"/>
      <c r="G4" s="743" t="s">
        <v>155</v>
      </c>
      <c r="H4" s="744"/>
      <c r="I4" s="726" t="s">
        <v>156</v>
      </c>
      <c r="J4" s="727"/>
      <c r="K4" s="728" t="s">
        <v>157</v>
      </c>
      <c r="L4" s="729"/>
      <c r="M4" s="743" t="s">
        <v>95</v>
      </c>
      <c r="N4" s="744"/>
      <c r="O4" s="743" t="s">
        <v>158</v>
      </c>
      <c r="P4" s="744"/>
      <c r="Q4" s="13"/>
      <c r="R4" s="13"/>
      <c r="S4" s="12"/>
      <c r="T4" s="8"/>
      <c r="U4" s="12"/>
      <c r="V4" s="12"/>
    </row>
    <row r="5" spans="1:22" ht="12.75">
      <c r="A5" s="73"/>
      <c r="B5" s="73"/>
      <c r="C5" s="83" t="s">
        <v>57</v>
      </c>
      <c r="D5" s="83" t="s">
        <v>64</v>
      </c>
      <c r="E5" s="83" t="s">
        <v>57</v>
      </c>
      <c r="F5" s="83" t="s">
        <v>64</v>
      </c>
      <c r="G5" s="83" t="s">
        <v>57</v>
      </c>
      <c r="H5" s="83" t="s">
        <v>64</v>
      </c>
      <c r="I5" s="83" t="s">
        <v>57</v>
      </c>
      <c r="J5" s="83" t="s">
        <v>64</v>
      </c>
      <c r="K5" s="290" t="s">
        <v>57</v>
      </c>
      <c r="L5" s="290" t="s">
        <v>64</v>
      </c>
      <c r="M5" s="83" t="s">
        <v>57</v>
      </c>
      <c r="N5" s="83" t="s">
        <v>64</v>
      </c>
      <c r="O5" s="83" t="s">
        <v>57</v>
      </c>
      <c r="P5" s="83" t="s">
        <v>64</v>
      </c>
      <c r="Q5" s="14"/>
      <c r="R5" s="14"/>
      <c r="S5" s="11"/>
      <c r="T5" s="8"/>
      <c r="U5" s="2"/>
      <c r="V5" s="2"/>
    </row>
    <row r="6" spans="1:22" s="106" customFormat="1" ht="12.75">
      <c r="A6" s="55">
        <v>1</v>
      </c>
      <c r="B6" s="58" t="s">
        <v>7</v>
      </c>
      <c r="C6" s="58">
        <v>147</v>
      </c>
      <c r="D6" s="58">
        <v>188</v>
      </c>
      <c r="E6" s="58">
        <v>105</v>
      </c>
      <c r="F6" s="58">
        <v>174</v>
      </c>
      <c r="G6" s="58">
        <v>93</v>
      </c>
      <c r="H6" s="58">
        <v>165</v>
      </c>
      <c r="I6" s="58">
        <v>42</v>
      </c>
      <c r="J6" s="58">
        <v>14</v>
      </c>
      <c r="K6" s="194">
        <f aca="true" t="shared" si="0" ref="K6:L27">C6-E6-I6</f>
        <v>0</v>
      </c>
      <c r="L6" s="194">
        <f t="shared" si="0"/>
        <v>0</v>
      </c>
      <c r="M6" s="58">
        <v>8223</v>
      </c>
      <c r="N6" s="58">
        <v>3802</v>
      </c>
      <c r="O6" s="58">
        <v>1260</v>
      </c>
      <c r="P6" s="58">
        <v>495</v>
      </c>
      <c r="Q6" s="19">
        <v>0</v>
      </c>
      <c r="R6" s="19"/>
      <c r="S6" s="107"/>
      <c r="T6" s="20"/>
      <c r="U6" s="108"/>
      <c r="V6" s="108"/>
    </row>
    <row r="7" spans="1:21" s="106" customFormat="1" ht="12.75">
      <c r="A7" s="55">
        <v>2</v>
      </c>
      <c r="B7" s="58" t="s">
        <v>8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194">
        <f t="shared" si="0"/>
        <v>0</v>
      </c>
      <c r="L7" s="194">
        <f t="shared" si="0"/>
        <v>0</v>
      </c>
      <c r="M7" s="58">
        <v>27</v>
      </c>
      <c r="N7" s="58">
        <v>15</v>
      </c>
      <c r="O7" s="58">
        <v>25</v>
      </c>
      <c r="P7" s="58">
        <v>9</v>
      </c>
      <c r="Q7" s="19">
        <v>0</v>
      </c>
      <c r="R7" s="19"/>
      <c r="S7" s="109"/>
      <c r="T7" s="110"/>
      <c r="U7" s="111"/>
    </row>
    <row r="8" spans="1:22" s="106" customFormat="1" ht="12.75">
      <c r="A8" s="55">
        <v>3</v>
      </c>
      <c r="B8" s="58" t="s">
        <v>9</v>
      </c>
      <c r="C8" s="58">
        <v>496</v>
      </c>
      <c r="D8" s="58">
        <v>217</v>
      </c>
      <c r="E8" s="58">
        <v>496</v>
      </c>
      <c r="F8" s="58">
        <v>217</v>
      </c>
      <c r="G8" s="58">
        <v>388</v>
      </c>
      <c r="H8" s="58">
        <v>191</v>
      </c>
      <c r="I8" s="58">
        <v>0</v>
      </c>
      <c r="J8" s="58">
        <v>0</v>
      </c>
      <c r="K8" s="194">
        <f t="shared" si="0"/>
        <v>0</v>
      </c>
      <c r="L8" s="194">
        <f t="shared" si="0"/>
        <v>0</v>
      </c>
      <c r="M8" s="58">
        <v>10268</v>
      </c>
      <c r="N8" s="58">
        <v>8092</v>
      </c>
      <c r="O8" s="58">
        <v>4966</v>
      </c>
      <c r="P8" s="58">
        <v>921</v>
      </c>
      <c r="Q8" s="19">
        <v>0</v>
      </c>
      <c r="R8" s="19"/>
      <c r="S8" s="19"/>
      <c r="T8" s="19"/>
      <c r="V8" s="19"/>
    </row>
    <row r="9" spans="1:22" ht="12.75">
      <c r="A9" s="51">
        <v>4</v>
      </c>
      <c r="B9" s="52" t="s">
        <v>10</v>
      </c>
      <c r="C9" s="52">
        <v>304</v>
      </c>
      <c r="D9" s="52">
        <v>211</v>
      </c>
      <c r="E9" s="52">
        <v>301</v>
      </c>
      <c r="F9" s="52">
        <v>204</v>
      </c>
      <c r="G9" s="52">
        <v>301</v>
      </c>
      <c r="H9" s="52">
        <v>198</v>
      </c>
      <c r="I9" s="52">
        <v>0</v>
      </c>
      <c r="J9" s="52">
        <v>0</v>
      </c>
      <c r="K9" s="194">
        <f t="shared" si="0"/>
        <v>3</v>
      </c>
      <c r="L9" s="194">
        <f t="shared" si="0"/>
        <v>7</v>
      </c>
      <c r="M9" s="52">
        <v>8677</v>
      </c>
      <c r="N9" s="52">
        <v>5665</v>
      </c>
      <c r="O9" s="52">
        <v>2576</v>
      </c>
      <c r="P9" s="52">
        <v>1569</v>
      </c>
      <c r="Q9" s="7">
        <v>0</v>
      </c>
      <c r="R9" s="7"/>
      <c r="S9" s="7"/>
      <c r="V9" s="7"/>
    </row>
    <row r="10" spans="1:22" ht="12.75">
      <c r="A10" s="51">
        <v>5</v>
      </c>
      <c r="B10" s="52" t="s">
        <v>11</v>
      </c>
      <c r="C10" s="52">
        <v>576</v>
      </c>
      <c r="D10" s="52">
        <v>530</v>
      </c>
      <c r="E10" s="52">
        <v>576</v>
      </c>
      <c r="F10" s="52">
        <v>530</v>
      </c>
      <c r="G10" s="52">
        <v>576</v>
      </c>
      <c r="H10" s="52">
        <v>514</v>
      </c>
      <c r="I10" s="52">
        <v>0</v>
      </c>
      <c r="J10" s="52">
        <v>0</v>
      </c>
      <c r="K10" s="194">
        <f t="shared" si="0"/>
        <v>0</v>
      </c>
      <c r="L10" s="194">
        <f t="shared" si="0"/>
        <v>0</v>
      </c>
      <c r="M10" s="52">
        <v>5130</v>
      </c>
      <c r="N10" s="52">
        <v>2939</v>
      </c>
      <c r="O10" s="52">
        <v>2500</v>
      </c>
      <c r="P10" s="52">
        <v>1065</v>
      </c>
      <c r="Q10" s="7">
        <v>0</v>
      </c>
      <c r="R10" s="7"/>
      <c r="S10" s="7"/>
      <c r="V10" s="7"/>
    </row>
    <row r="11" spans="1:22" ht="12.75">
      <c r="A11" s="51">
        <v>6</v>
      </c>
      <c r="B11" s="52" t="s">
        <v>12</v>
      </c>
      <c r="C11" s="52">
        <v>12</v>
      </c>
      <c r="D11" s="52">
        <v>12</v>
      </c>
      <c r="E11" s="52">
        <v>12</v>
      </c>
      <c r="F11" s="52">
        <v>12</v>
      </c>
      <c r="G11" s="52">
        <v>8</v>
      </c>
      <c r="H11" s="52">
        <v>10</v>
      </c>
      <c r="I11" s="52">
        <v>0</v>
      </c>
      <c r="J11" s="52">
        <v>0</v>
      </c>
      <c r="K11" s="194">
        <f t="shared" si="0"/>
        <v>0</v>
      </c>
      <c r="L11" s="194">
        <f t="shared" si="0"/>
        <v>0</v>
      </c>
      <c r="M11" s="52">
        <v>1375</v>
      </c>
      <c r="N11" s="52">
        <v>699</v>
      </c>
      <c r="O11" s="52">
        <v>750</v>
      </c>
      <c r="P11" s="52">
        <v>265</v>
      </c>
      <c r="Q11" s="7"/>
      <c r="R11" s="7"/>
      <c r="S11" s="7"/>
      <c r="V11" s="7"/>
    </row>
    <row r="12" spans="1:22" s="106" customFormat="1" ht="12.75">
      <c r="A12" s="55">
        <v>7</v>
      </c>
      <c r="B12" s="58" t="s">
        <v>13</v>
      </c>
      <c r="C12" s="58">
        <v>575</v>
      </c>
      <c r="D12" s="58">
        <v>394</v>
      </c>
      <c r="E12" s="58">
        <v>559</v>
      </c>
      <c r="F12" s="58">
        <v>356</v>
      </c>
      <c r="G12" s="58">
        <v>559</v>
      </c>
      <c r="H12" s="58">
        <v>299</v>
      </c>
      <c r="I12" s="58">
        <v>2</v>
      </c>
      <c r="J12" s="58">
        <v>4</v>
      </c>
      <c r="K12" s="194">
        <f t="shared" si="0"/>
        <v>14</v>
      </c>
      <c r="L12" s="194">
        <f t="shared" si="0"/>
        <v>34</v>
      </c>
      <c r="M12" s="58">
        <v>16305</v>
      </c>
      <c r="N12" s="58">
        <v>5569</v>
      </c>
      <c r="O12" s="58">
        <v>5605</v>
      </c>
      <c r="P12" s="58">
        <v>1837</v>
      </c>
      <c r="Q12" s="19">
        <v>0</v>
      </c>
      <c r="R12" s="19"/>
      <c r="S12" s="19"/>
      <c r="T12" s="19"/>
      <c r="V12" s="19"/>
    </row>
    <row r="13" spans="1:22" s="106" customFormat="1" ht="12.75">
      <c r="A13" s="55">
        <v>8</v>
      </c>
      <c r="B13" s="58" t="s">
        <v>164</v>
      </c>
      <c r="C13" s="58">
        <v>11</v>
      </c>
      <c r="D13" s="58">
        <v>10</v>
      </c>
      <c r="E13" s="58">
        <v>11</v>
      </c>
      <c r="F13" s="58">
        <v>10</v>
      </c>
      <c r="G13" s="58">
        <v>11</v>
      </c>
      <c r="H13" s="58">
        <v>10</v>
      </c>
      <c r="I13" s="58">
        <v>0</v>
      </c>
      <c r="J13" s="58">
        <v>0</v>
      </c>
      <c r="K13" s="194">
        <f t="shared" si="0"/>
        <v>0</v>
      </c>
      <c r="L13" s="194">
        <f t="shared" si="0"/>
        <v>0</v>
      </c>
      <c r="M13" s="58">
        <v>48</v>
      </c>
      <c r="N13" s="58">
        <v>38</v>
      </c>
      <c r="O13" s="58">
        <v>19</v>
      </c>
      <c r="P13" s="58">
        <v>6</v>
      </c>
      <c r="Q13" s="19"/>
      <c r="R13" s="19"/>
      <c r="S13" s="19"/>
      <c r="T13" s="19"/>
      <c r="V13" s="19"/>
    </row>
    <row r="14" spans="1:22" ht="12.75">
      <c r="A14" s="51">
        <v>9</v>
      </c>
      <c r="B14" s="52" t="s">
        <v>14</v>
      </c>
      <c r="C14" s="52">
        <v>32</v>
      </c>
      <c r="D14" s="52">
        <v>35</v>
      </c>
      <c r="E14" s="52">
        <v>27</v>
      </c>
      <c r="F14" s="52">
        <v>33</v>
      </c>
      <c r="G14" s="52">
        <v>27</v>
      </c>
      <c r="H14" s="52">
        <v>32</v>
      </c>
      <c r="I14" s="52">
        <v>3</v>
      </c>
      <c r="J14" s="52">
        <v>1</v>
      </c>
      <c r="K14" s="194">
        <f t="shared" si="0"/>
        <v>2</v>
      </c>
      <c r="L14" s="194">
        <f t="shared" si="0"/>
        <v>1</v>
      </c>
      <c r="M14" s="52">
        <v>801</v>
      </c>
      <c r="N14" s="52">
        <v>482</v>
      </c>
      <c r="O14" s="52">
        <v>325</v>
      </c>
      <c r="P14" s="52">
        <v>142</v>
      </c>
      <c r="Q14" s="7"/>
      <c r="R14" s="7"/>
      <c r="S14" s="7"/>
      <c r="V14" s="7"/>
    </row>
    <row r="15" spans="1:22" ht="12.75">
      <c r="A15" s="51">
        <v>10</v>
      </c>
      <c r="B15" s="52" t="s">
        <v>15</v>
      </c>
      <c r="C15" s="52">
        <v>4</v>
      </c>
      <c r="D15" s="52">
        <v>6</v>
      </c>
      <c r="E15" s="52">
        <v>4</v>
      </c>
      <c r="F15" s="52">
        <v>6</v>
      </c>
      <c r="G15" s="52">
        <v>4</v>
      </c>
      <c r="H15" s="52">
        <v>6</v>
      </c>
      <c r="I15" s="52">
        <v>0</v>
      </c>
      <c r="J15" s="52">
        <v>0</v>
      </c>
      <c r="K15" s="194">
        <f t="shared" si="0"/>
        <v>0</v>
      </c>
      <c r="L15" s="194">
        <f t="shared" si="0"/>
        <v>0</v>
      </c>
      <c r="M15" s="52">
        <v>49</v>
      </c>
      <c r="N15" s="52">
        <v>23</v>
      </c>
      <c r="O15" s="52">
        <v>5</v>
      </c>
      <c r="P15" s="52">
        <v>10</v>
      </c>
      <c r="Q15" s="7"/>
      <c r="R15" s="7"/>
      <c r="S15" s="7"/>
      <c r="V15" s="7"/>
    </row>
    <row r="16" spans="1:22" ht="12.75">
      <c r="A16" s="51">
        <v>11</v>
      </c>
      <c r="B16" s="52" t="s">
        <v>16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194">
        <f t="shared" si="0"/>
        <v>0</v>
      </c>
      <c r="L16" s="194">
        <f t="shared" si="0"/>
        <v>0</v>
      </c>
      <c r="M16" s="52">
        <v>0</v>
      </c>
      <c r="N16" s="52">
        <v>0</v>
      </c>
      <c r="O16" s="52">
        <v>0</v>
      </c>
      <c r="P16" s="52">
        <v>0</v>
      </c>
      <c r="Q16" s="7">
        <v>0</v>
      </c>
      <c r="R16" s="7"/>
      <c r="S16" s="7"/>
      <c r="V16" s="7"/>
    </row>
    <row r="17" spans="1:22" ht="12.75">
      <c r="A17" s="51">
        <v>12</v>
      </c>
      <c r="B17" s="52" t="s">
        <v>17</v>
      </c>
      <c r="C17" s="52">
        <v>70</v>
      </c>
      <c r="D17" s="52">
        <v>32</v>
      </c>
      <c r="E17" s="52">
        <v>70</v>
      </c>
      <c r="F17" s="52">
        <v>32</v>
      </c>
      <c r="G17" s="52">
        <v>70</v>
      </c>
      <c r="H17" s="52">
        <v>13</v>
      </c>
      <c r="I17" s="52">
        <v>0</v>
      </c>
      <c r="J17" s="52">
        <v>0</v>
      </c>
      <c r="K17" s="194">
        <f t="shared" si="0"/>
        <v>0</v>
      </c>
      <c r="L17" s="194">
        <f t="shared" si="0"/>
        <v>0</v>
      </c>
      <c r="M17" s="52">
        <v>649</v>
      </c>
      <c r="N17" s="52">
        <v>679</v>
      </c>
      <c r="O17" s="52">
        <v>584</v>
      </c>
      <c r="P17" s="52">
        <v>170</v>
      </c>
      <c r="Q17" s="7">
        <v>0</v>
      </c>
      <c r="R17" s="7"/>
      <c r="S17" s="7"/>
      <c r="V17" s="7"/>
    </row>
    <row r="18" spans="1:22" ht="12.75">
      <c r="A18" s="51">
        <v>13</v>
      </c>
      <c r="B18" s="52" t="s">
        <v>166</v>
      </c>
      <c r="C18" s="52">
        <v>35</v>
      </c>
      <c r="D18" s="52">
        <v>28</v>
      </c>
      <c r="E18" s="52">
        <v>25</v>
      </c>
      <c r="F18" s="52">
        <v>20</v>
      </c>
      <c r="G18" s="52">
        <v>16</v>
      </c>
      <c r="H18" s="52">
        <v>15</v>
      </c>
      <c r="I18" s="52">
        <v>8</v>
      </c>
      <c r="J18" s="52">
        <v>7</v>
      </c>
      <c r="K18" s="194">
        <f t="shared" si="0"/>
        <v>2</v>
      </c>
      <c r="L18" s="194">
        <f t="shared" si="0"/>
        <v>1</v>
      </c>
      <c r="M18" s="52">
        <v>205</v>
      </c>
      <c r="N18" s="52">
        <v>103</v>
      </c>
      <c r="O18" s="52">
        <v>90</v>
      </c>
      <c r="P18" s="52">
        <v>15</v>
      </c>
      <c r="Q18" s="7">
        <v>0</v>
      </c>
      <c r="R18" s="7"/>
      <c r="S18" s="7"/>
      <c r="V18" s="7"/>
    </row>
    <row r="19" spans="1:22" ht="12.75">
      <c r="A19" s="51">
        <v>14</v>
      </c>
      <c r="B19" s="52" t="s">
        <v>78</v>
      </c>
      <c r="C19" s="52">
        <v>352</v>
      </c>
      <c r="D19" s="52">
        <v>263</v>
      </c>
      <c r="E19" s="52">
        <v>335</v>
      </c>
      <c r="F19" s="52">
        <v>251</v>
      </c>
      <c r="G19" s="52">
        <v>335</v>
      </c>
      <c r="H19" s="52">
        <v>237</v>
      </c>
      <c r="I19" s="52">
        <v>0</v>
      </c>
      <c r="J19" s="52">
        <v>0</v>
      </c>
      <c r="K19" s="194">
        <f t="shared" si="0"/>
        <v>17</v>
      </c>
      <c r="L19" s="194">
        <f t="shared" si="0"/>
        <v>12</v>
      </c>
      <c r="M19" s="52">
        <v>7933</v>
      </c>
      <c r="N19" s="52">
        <v>5984</v>
      </c>
      <c r="O19" s="52">
        <v>0</v>
      </c>
      <c r="P19" s="52">
        <v>0</v>
      </c>
      <c r="Q19" s="7"/>
      <c r="R19" s="7"/>
      <c r="S19" s="7"/>
      <c r="V19" s="7"/>
    </row>
    <row r="20" spans="1:22" ht="12.75">
      <c r="A20" s="51">
        <v>15</v>
      </c>
      <c r="B20" s="52" t="s">
        <v>106</v>
      </c>
      <c r="C20" s="52">
        <v>61</v>
      </c>
      <c r="D20" s="52">
        <v>44</v>
      </c>
      <c r="E20" s="52">
        <v>61</v>
      </c>
      <c r="F20" s="52">
        <v>44</v>
      </c>
      <c r="G20" s="52">
        <v>61</v>
      </c>
      <c r="H20" s="52">
        <v>44</v>
      </c>
      <c r="I20" s="52">
        <v>0</v>
      </c>
      <c r="J20" s="52">
        <v>0</v>
      </c>
      <c r="K20" s="194">
        <f t="shared" si="0"/>
        <v>0</v>
      </c>
      <c r="L20" s="194">
        <f t="shared" si="0"/>
        <v>0</v>
      </c>
      <c r="M20" s="52">
        <v>915</v>
      </c>
      <c r="N20" s="52">
        <v>807</v>
      </c>
      <c r="O20" s="52">
        <v>415</v>
      </c>
      <c r="P20" s="52">
        <v>477</v>
      </c>
      <c r="Q20" s="7">
        <v>0</v>
      </c>
      <c r="R20" s="7"/>
      <c r="S20" s="7"/>
      <c r="V20" s="7"/>
    </row>
    <row r="21" spans="1:22" s="106" customFormat="1" ht="12.75">
      <c r="A21" s="55">
        <v>16</v>
      </c>
      <c r="B21" s="58" t="s">
        <v>20</v>
      </c>
      <c r="C21" s="58">
        <v>43</v>
      </c>
      <c r="D21" s="58">
        <v>48</v>
      </c>
      <c r="E21" s="58">
        <v>41</v>
      </c>
      <c r="F21" s="58">
        <v>47</v>
      </c>
      <c r="G21" s="58">
        <v>41</v>
      </c>
      <c r="H21" s="58">
        <v>45</v>
      </c>
      <c r="I21" s="58">
        <v>1</v>
      </c>
      <c r="J21" s="58">
        <v>1</v>
      </c>
      <c r="K21" s="194">
        <f t="shared" si="0"/>
        <v>1</v>
      </c>
      <c r="L21" s="194">
        <f t="shared" si="0"/>
        <v>0</v>
      </c>
      <c r="M21" s="58">
        <v>5007</v>
      </c>
      <c r="N21" s="58">
        <v>1591</v>
      </c>
      <c r="O21" s="58">
        <v>1100</v>
      </c>
      <c r="P21" s="58">
        <v>832</v>
      </c>
      <c r="Q21" s="19"/>
      <c r="R21" s="19"/>
      <c r="S21" s="19"/>
      <c r="T21" s="19"/>
      <c r="V21" s="19"/>
    </row>
    <row r="22" spans="1:22" ht="12.75">
      <c r="A22" s="51">
        <v>17</v>
      </c>
      <c r="B22" s="52" t="s">
        <v>21</v>
      </c>
      <c r="C22" s="52">
        <v>168</v>
      </c>
      <c r="D22" s="52">
        <v>70</v>
      </c>
      <c r="E22" s="52">
        <v>164</v>
      </c>
      <c r="F22" s="52">
        <v>68</v>
      </c>
      <c r="G22" s="52">
        <v>164</v>
      </c>
      <c r="H22" s="52">
        <v>68</v>
      </c>
      <c r="I22" s="52">
        <v>4</v>
      </c>
      <c r="J22" s="52">
        <v>1</v>
      </c>
      <c r="K22" s="194">
        <f t="shared" si="0"/>
        <v>0</v>
      </c>
      <c r="L22" s="194">
        <f t="shared" si="0"/>
        <v>1</v>
      </c>
      <c r="M22" s="52">
        <v>10339</v>
      </c>
      <c r="N22" s="52">
        <v>4810</v>
      </c>
      <c r="O22" s="52">
        <v>2391</v>
      </c>
      <c r="P22" s="52">
        <v>669</v>
      </c>
      <c r="Q22" s="7"/>
      <c r="R22" s="7"/>
      <c r="S22" s="7"/>
      <c r="V22" s="7"/>
    </row>
    <row r="23" spans="1:22" ht="12.75">
      <c r="A23" s="51">
        <v>18</v>
      </c>
      <c r="B23" s="52" t="s">
        <v>19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194">
        <f t="shared" si="0"/>
        <v>0</v>
      </c>
      <c r="L23" s="194">
        <f t="shared" si="0"/>
        <v>0</v>
      </c>
      <c r="M23" s="52">
        <v>0</v>
      </c>
      <c r="N23" s="52">
        <v>0</v>
      </c>
      <c r="O23" s="52">
        <v>0</v>
      </c>
      <c r="P23" s="52">
        <v>0</v>
      </c>
      <c r="Q23" s="7"/>
      <c r="R23" s="7"/>
      <c r="S23" s="7"/>
      <c r="V23" s="7"/>
    </row>
    <row r="24" spans="1:22" ht="12.75">
      <c r="A24" s="51">
        <v>19</v>
      </c>
      <c r="B24" s="52" t="s">
        <v>126</v>
      </c>
      <c r="C24" s="52">
        <v>12</v>
      </c>
      <c r="D24" s="52">
        <v>7</v>
      </c>
      <c r="E24" s="52">
        <v>12</v>
      </c>
      <c r="F24" s="52">
        <v>7</v>
      </c>
      <c r="G24" s="52">
        <v>12</v>
      </c>
      <c r="H24" s="52">
        <v>7</v>
      </c>
      <c r="I24" s="52">
        <v>0</v>
      </c>
      <c r="J24" s="52">
        <v>0</v>
      </c>
      <c r="K24" s="194">
        <f t="shared" si="0"/>
        <v>0</v>
      </c>
      <c r="L24" s="194">
        <f t="shared" si="0"/>
        <v>0</v>
      </c>
      <c r="M24" s="52">
        <v>42</v>
      </c>
      <c r="N24" s="52">
        <v>38</v>
      </c>
      <c r="O24" s="52">
        <v>0</v>
      </c>
      <c r="P24" s="52">
        <v>0</v>
      </c>
      <c r="Q24" s="7">
        <v>0</v>
      </c>
      <c r="R24" s="7"/>
      <c r="S24" s="7"/>
      <c r="V24" s="7"/>
    </row>
    <row r="25" spans="1:22" s="169" customFormat="1" ht="14.25">
      <c r="A25" s="167"/>
      <c r="B25" s="131" t="s">
        <v>226</v>
      </c>
      <c r="C25" s="131">
        <f aca="true" t="shared" si="1" ref="C25:P25">SUM(C6:C24)</f>
        <v>2898</v>
      </c>
      <c r="D25" s="131">
        <f t="shared" si="1"/>
        <v>2095</v>
      </c>
      <c r="E25" s="131">
        <f t="shared" si="1"/>
        <v>2799</v>
      </c>
      <c r="F25" s="131">
        <f t="shared" si="1"/>
        <v>2011</v>
      </c>
      <c r="G25" s="131">
        <f t="shared" si="1"/>
        <v>2666</v>
      </c>
      <c r="H25" s="131">
        <f t="shared" si="1"/>
        <v>1854</v>
      </c>
      <c r="I25" s="131">
        <f t="shared" si="1"/>
        <v>60</v>
      </c>
      <c r="J25" s="131">
        <f t="shared" si="1"/>
        <v>28</v>
      </c>
      <c r="K25" s="201">
        <f aca="true" t="shared" si="2" ref="K25:K44">C25-E25-I25</f>
        <v>39</v>
      </c>
      <c r="L25" s="201">
        <f aca="true" t="shared" si="3" ref="L25:L33">D25-F25-J25</f>
        <v>56</v>
      </c>
      <c r="M25" s="131">
        <f t="shared" si="1"/>
        <v>75993</v>
      </c>
      <c r="N25" s="131">
        <f t="shared" si="1"/>
        <v>41336</v>
      </c>
      <c r="O25" s="131">
        <f t="shared" si="1"/>
        <v>22611</v>
      </c>
      <c r="P25" s="131">
        <f t="shared" si="1"/>
        <v>8482</v>
      </c>
      <c r="Q25" s="170"/>
      <c r="R25" s="170"/>
      <c r="S25" s="170"/>
      <c r="T25" s="170"/>
      <c r="V25" s="170"/>
    </row>
    <row r="26" spans="1:22" ht="12.75">
      <c r="A26" s="55">
        <v>20</v>
      </c>
      <c r="B26" s="52" t="s">
        <v>23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194">
        <f t="shared" si="0"/>
        <v>0</v>
      </c>
      <c r="L26" s="194">
        <f t="shared" si="3"/>
        <v>0</v>
      </c>
      <c r="M26" s="52">
        <v>5</v>
      </c>
      <c r="N26" s="52">
        <v>1</v>
      </c>
      <c r="O26" s="52">
        <v>0</v>
      </c>
      <c r="P26" s="52">
        <v>0</v>
      </c>
      <c r="Q26" s="7"/>
      <c r="R26" s="7"/>
      <c r="S26" s="7"/>
      <c r="V26" s="7"/>
    </row>
    <row r="27" spans="1:22" ht="12.75">
      <c r="A27" s="55">
        <v>21</v>
      </c>
      <c r="B27" s="52" t="s">
        <v>274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194">
        <f t="shared" si="0"/>
        <v>0</v>
      </c>
      <c r="L27" s="194">
        <f t="shared" si="3"/>
        <v>0</v>
      </c>
      <c r="M27" s="52">
        <v>0</v>
      </c>
      <c r="N27" s="52">
        <v>0</v>
      </c>
      <c r="O27" s="52">
        <v>0</v>
      </c>
      <c r="P27" s="52">
        <v>0</v>
      </c>
      <c r="Q27" s="7"/>
      <c r="R27" s="7"/>
      <c r="S27" s="7"/>
      <c r="V27" s="7"/>
    </row>
    <row r="28" spans="1:22" ht="12.75">
      <c r="A28" s="55">
        <v>22</v>
      </c>
      <c r="B28" s="52" t="s">
        <v>171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194">
        <f>C28-E28-I28</f>
        <v>0</v>
      </c>
      <c r="L28" s="194">
        <f t="shared" si="3"/>
        <v>0</v>
      </c>
      <c r="M28" s="52">
        <v>0</v>
      </c>
      <c r="N28" s="52">
        <v>0</v>
      </c>
      <c r="O28" s="52">
        <v>0</v>
      </c>
      <c r="P28" s="52">
        <v>0</v>
      </c>
      <c r="Q28" s="7"/>
      <c r="R28" s="7"/>
      <c r="S28" s="7"/>
      <c r="V28" s="7"/>
    </row>
    <row r="29" spans="1:22" ht="12.75">
      <c r="A29" s="55">
        <v>23</v>
      </c>
      <c r="B29" s="52" t="s">
        <v>22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194">
        <f>C29-E29-I29</f>
        <v>0</v>
      </c>
      <c r="L29" s="194">
        <f t="shared" si="3"/>
        <v>0</v>
      </c>
      <c r="M29" s="52">
        <v>40</v>
      </c>
      <c r="N29" s="52">
        <v>24</v>
      </c>
      <c r="O29" s="52">
        <v>12</v>
      </c>
      <c r="P29" s="52">
        <v>5</v>
      </c>
      <c r="Q29" s="7"/>
      <c r="R29" s="7"/>
      <c r="S29" s="7"/>
      <c r="V29" s="7"/>
    </row>
    <row r="30" spans="1:22" s="106" customFormat="1" ht="12.75">
      <c r="A30" s="55">
        <v>24</v>
      </c>
      <c r="B30" s="58" t="s">
        <v>143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712">
        <f>C30-E30-I30</f>
        <v>0</v>
      </c>
      <c r="L30" s="712">
        <f t="shared" si="3"/>
        <v>0</v>
      </c>
      <c r="M30" s="58">
        <v>58</v>
      </c>
      <c r="N30" s="58">
        <v>90</v>
      </c>
      <c r="O30" s="58">
        <v>6</v>
      </c>
      <c r="P30" s="58">
        <v>5</v>
      </c>
      <c r="Q30" s="19">
        <v>164.7</v>
      </c>
      <c r="R30" s="19"/>
      <c r="S30" s="20"/>
      <c r="T30" s="545"/>
      <c r="U30" s="108"/>
      <c r="V30" s="20"/>
    </row>
    <row r="31" spans="1:22" ht="12.75">
      <c r="A31" s="55">
        <v>25</v>
      </c>
      <c r="B31" s="52" t="s">
        <v>18</v>
      </c>
      <c r="C31" s="52">
        <v>321</v>
      </c>
      <c r="D31" s="52">
        <v>282</v>
      </c>
      <c r="E31" s="52">
        <v>267</v>
      </c>
      <c r="F31" s="52">
        <v>282</v>
      </c>
      <c r="G31" s="52">
        <v>267</v>
      </c>
      <c r="H31" s="52">
        <v>221</v>
      </c>
      <c r="I31" s="52">
        <v>0</v>
      </c>
      <c r="J31" s="52">
        <v>0</v>
      </c>
      <c r="K31" s="194">
        <f>C31-E31-I31</f>
        <v>54</v>
      </c>
      <c r="L31" s="194">
        <f t="shared" si="3"/>
        <v>0</v>
      </c>
      <c r="M31" s="52">
        <v>16078</v>
      </c>
      <c r="N31" s="52">
        <v>6733</v>
      </c>
      <c r="O31" s="52">
        <v>9898</v>
      </c>
      <c r="P31" s="52">
        <v>3265</v>
      </c>
      <c r="Q31" s="7">
        <v>0</v>
      </c>
      <c r="R31" s="7"/>
      <c r="S31" s="7"/>
      <c r="V31" s="7"/>
    </row>
    <row r="32" spans="1:22" ht="12.75">
      <c r="A32" s="55">
        <v>26</v>
      </c>
      <c r="B32" s="52" t="s">
        <v>105</v>
      </c>
      <c r="C32" s="52">
        <v>294</v>
      </c>
      <c r="D32" s="52">
        <v>88</v>
      </c>
      <c r="E32" s="52">
        <v>149</v>
      </c>
      <c r="F32" s="52">
        <v>62</v>
      </c>
      <c r="G32" s="52">
        <v>110</v>
      </c>
      <c r="H32" s="52">
        <v>58</v>
      </c>
      <c r="I32" s="52">
        <v>16</v>
      </c>
      <c r="J32" s="52">
        <v>7</v>
      </c>
      <c r="K32" s="194">
        <f t="shared" si="2"/>
        <v>129</v>
      </c>
      <c r="L32" s="194">
        <f t="shared" si="3"/>
        <v>19</v>
      </c>
      <c r="M32" s="52">
        <v>30309</v>
      </c>
      <c r="N32" s="52">
        <v>9196</v>
      </c>
      <c r="O32" s="52">
        <v>4665</v>
      </c>
      <c r="P32" s="52">
        <v>955</v>
      </c>
      <c r="Q32" s="7">
        <v>0</v>
      </c>
      <c r="R32" s="7"/>
      <c r="S32" s="7"/>
      <c r="V32" s="7"/>
    </row>
    <row r="33" spans="1:22" s="169" customFormat="1" ht="14.25">
      <c r="A33" s="167"/>
      <c r="B33" s="131" t="s">
        <v>228</v>
      </c>
      <c r="C33" s="131">
        <f aca="true" t="shared" si="4" ref="C33:P33">SUM(C26:C32)</f>
        <v>615</v>
      </c>
      <c r="D33" s="131">
        <f t="shared" si="4"/>
        <v>370</v>
      </c>
      <c r="E33" s="131">
        <f t="shared" si="4"/>
        <v>416</v>
      </c>
      <c r="F33" s="131">
        <f t="shared" si="4"/>
        <v>344</v>
      </c>
      <c r="G33" s="131">
        <f t="shared" si="4"/>
        <v>377</v>
      </c>
      <c r="H33" s="131">
        <f t="shared" si="4"/>
        <v>279</v>
      </c>
      <c r="I33" s="131">
        <f t="shared" si="4"/>
        <v>16</v>
      </c>
      <c r="J33" s="131">
        <f t="shared" si="4"/>
        <v>7</v>
      </c>
      <c r="K33" s="201">
        <f t="shared" si="2"/>
        <v>183</v>
      </c>
      <c r="L33" s="201">
        <f t="shared" si="3"/>
        <v>19</v>
      </c>
      <c r="M33" s="131">
        <f t="shared" si="4"/>
        <v>46490</v>
      </c>
      <c r="N33" s="131">
        <f t="shared" si="4"/>
        <v>16044</v>
      </c>
      <c r="O33" s="131">
        <f t="shared" si="4"/>
        <v>14581</v>
      </c>
      <c r="P33" s="131">
        <f t="shared" si="4"/>
        <v>4230</v>
      </c>
      <c r="Q33" s="170"/>
      <c r="R33" s="170"/>
      <c r="S33" s="170"/>
      <c r="T33" s="170"/>
      <c r="V33" s="170"/>
    </row>
    <row r="34" spans="1:22" ht="12.75">
      <c r="A34" s="55">
        <v>27</v>
      </c>
      <c r="B34" s="52" t="s">
        <v>165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194">
        <f t="shared" si="2"/>
        <v>0</v>
      </c>
      <c r="L34" s="194">
        <f aca="true" t="shared" si="5" ref="L34:L46">D34-F34-J34</f>
        <v>0</v>
      </c>
      <c r="M34" s="52">
        <v>24</v>
      </c>
      <c r="N34" s="52">
        <v>7</v>
      </c>
      <c r="O34" s="52">
        <v>0</v>
      </c>
      <c r="P34" s="52">
        <v>0</v>
      </c>
      <c r="Q34" s="7">
        <v>0</v>
      </c>
      <c r="R34" s="7"/>
      <c r="S34" s="7"/>
      <c r="V34" s="7"/>
    </row>
    <row r="35" spans="1:22" s="106" customFormat="1" ht="12.75">
      <c r="A35" s="55">
        <v>28</v>
      </c>
      <c r="B35" s="58" t="s">
        <v>234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194">
        <f t="shared" si="2"/>
        <v>0</v>
      </c>
      <c r="L35" s="194">
        <f t="shared" si="5"/>
        <v>0</v>
      </c>
      <c r="M35" s="58">
        <v>4</v>
      </c>
      <c r="N35" s="58">
        <v>1</v>
      </c>
      <c r="O35" s="58">
        <v>0</v>
      </c>
      <c r="P35" s="58">
        <v>0</v>
      </c>
      <c r="Q35" s="19"/>
      <c r="R35" s="19"/>
      <c r="S35" s="19"/>
      <c r="T35" s="19"/>
      <c r="V35" s="19"/>
    </row>
    <row r="36" spans="1:22" ht="12.75">
      <c r="A36" s="55">
        <v>29</v>
      </c>
      <c r="B36" s="52" t="s">
        <v>220</v>
      </c>
      <c r="C36" s="52">
        <v>214</v>
      </c>
      <c r="D36" s="52">
        <v>214</v>
      </c>
      <c r="E36" s="52">
        <v>214</v>
      </c>
      <c r="F36" s="52">
        <v>214</v>
      </c>
      <c r="G36" s="52">
        <v>214</v>
      </c>
      <c r="H36" s="52">
        <v>214</v>
      </c>
      <c r="I36" s="52">
        <v>0</v>
      </c>
      <c r="J36" s="52">
        <v>0</v>
      </c>
      <c r="K36" s="194">
        <f t="shared" si="2"/>
        <v>0</v>
      </c>
      <c r="L36" s="194">
        <f t="shared" si="5"/>
        <v>0</v>
      </c>
      <c r="M36" s="52">
        <v>355</v>
      </c>
      <c r="N36" s="52">
        <v>439</v>
      </c>
      <c r="O36" s="52">
        <v>0</v>
      </c>
      <c r="P36" s="52">
        <v>0</v>
      </c>
      <c r="Q36" s="7"/>
      <c r="R36" s="7"/>
      <c r="S36" s="7"/>
      <c r="V36" s="7"/>
    </row>
    <row r="37" spans="1:22" ht="12.75">
      <c r="A37" s="55">
        <v>30</v>
      </c>
      <c r="B37" s="52" t="s">
        <v>239</v>
      </c>
      <c r="C37" s="52">
        <v>6</v>
      </c>
      <c r="D37" s="52">
        <v>3</v>
      </c>
      <c r="E37" s="52">
        <v>1</v>
      </c>
      <c r="F37" s="52">
        <v>1</v>
      </c>
      <c r="G37" s="52">
        <v>1</v>
      </c>
      <c r="H37" s="52">
        <v>1</v>
      </c>
      <c r="I37" s="52">
        <v>3</v>
      </c>
      <c r="J37" s="52">
        <v>2</v>
      </c>
      <c r="K37" s="194">
        <f t="shared" si="2"/>
        <v>2</v>
      </c>
      <c r="L37" s="194">
        <f t="shared" si="5"/>
        <v>0</v>
      </c>
      <c r="M37" s="52">
        <v>22</v>
      </c>
      <c r="N37" s="52">
        <v>5</v>
      </c>
      <c r="O37" s="52">
        <v>19</v>
      </c>
      <c r="P37" s="52">
        <v>3</v>
      </c>
      <c r="Q37" s="7">
        <v>0</v>
      </c>
      <c r="R37" s="7"/>
      <c r="S37" s="7"/>
      <c r="V37" s="7"/>
    </row>
    <row r="38" spans="1:22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194">
        <f t="shared" si="2"/>
        <v>0</v>
      </c>
      <c r="L38" s="194">
        <f t="shared" si="5"/>
        <v>0</v>
      </c>
      <c r="M38" s="58">
        <v>0</v>
      </c>
      <c r="N38" s="58">
        <v>0</v>
      </c>
      <c r="O38" s="58">
        <v>0</v>
      </c>
      <c r="P38" s="58">
        <v>0</v>
      </c>
      <c r="Q38" s="19">
        <v>0</v>
      </c>
      <c r="R38" s="19"/>
      <c r="S38" s="19"/>
      <c r="T38" s="19"/>
      <c r="V38" s="19"/>
    </row>
    <row r="39" spans="1:22" ht="12.75">
      <c r="A39" s="55">
        <v>32</v>
      </c>
      <c r="B39" s="52" t="s">
        <v>222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194">
        <f t="shared" si="2"/>
        <v>0</v>
      </c>
      <c r="L39" s="194">
        <f t="shared" si="5"/>
        <v>0</v>
      </c>
      <c r="M39" s="52">
        <v>0</v>
      </c>
      <c r="N39" s="52">
        <v>0</v>
      </c>
      <c r="O39" s="52">
        <v>0</v>
      </c>
      <c r="P39" s="52">
        <v>0</v>
      </c>
      <c r="Q39" s="7"/>
      <c r="R39" s="7"/>
      <c r="S39" s="7"/>
      <c r="V39" s="7"/>
    </row>
    <row r="40" spans="1:22" ht="12.75">
      <c r="A40" s="113">
        <v>33</v>
      </c>
      <c r="B40" s="116" t="s">
        <v>455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194">
        <f t="shared" si="2"/>
        <v>0</v>
      </c>
      <c r="L40" s="194">
        <f t="shared" si="5"/>
        <v>0</v>
      </c>
      <c r="M40" s="52">
        <v>0</v>
      </c>
      <c r="N40" s="52">
        <v>0</v>
      </c>
      <c r="O40" s="52">
        <v>0</v>
      </c>
      <c r="P40" s="52">
        <v>0</v>
      </c>
      <c r="Q40" s="7"/>
      <c r="R40" s="7"/>
      <c r="S40" s="7"/>
      <c r="V40" s="7"/>
    </row>
    <row r="41" spans="1:22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12">
        <f t="shared" si="2"/>
        <v>0</v>
      </c>
      <c r="L41" s="712">
        <f t="shared" si="5"/>
        <v>0</v>
      </c>
      <c r="M41" s="58">
        <v>0</v>
      </c>
      <c r="N41" s="58">
        <v>0</v>
      </c>
      <c r="O41" s="58">
        <v>0</v>
      </c>
      <c r="P41" s="58">
        <v>0</v>
      </c>
      <c r="Q41" s="19"/>
      <c r="R41" s="19"/>
      <c r="S41" s="19"/>
      <c r="T41" s="19"/>
      <c r="V41" s="19"/>
    </row>
    <row r="42" spans="1:22" ht="12.75">
      <c r="A42" s="55">
        <v>35</v>
      </c>
      <c r="B42" s="52" t="s">
        <v>261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194">
        <f t="shared" si="2"/>
        <v>0</v>
      </c>
      <c r="L42" s="194">
        <f t="shared" si="5"/>
        <v>0</v>
      </c>
      <c r="M42" s="52">
        <v>6</v>
      </c>
      <c r="N42" s="52">
        <v>1</v>
      </c>
      <c r="O42" s="52">
        <v>0</v>
      </c>
      <c r="P42" s="52">
        <v>0</v>
      </c>
      <c r="Q42" s="7">
        <v>0</v>
      </c>
      <c r="R42" s="7"/>
      <c r="S42" s="7"/>
      <c r="V42" s="7"/>
    </row>
    <row r="43" spans="1:22" ht="12.75">
      <c r="A43" s="55">
        <v>36</v>
      </c>
      <c r="B43" s="52" t="s">
        <v>24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194">
        <f t="shared" si="2"/>
        <v>0</v>
      </c>
      <c r="L43" s="194">
        <f t="shared" si="5"/>
        <v>0</v>
      </c>
      <c r="M43" s="52">
        <v>3</v>
      </c>
      <c r="N43" s="52">
        <v>8</v>
      </c>
      <c r="O43" s="52">
        <v>1</v>
      </c>
      <c r="P43" s="52">
        <v>4</v>
      </c>
      <c r="Q43" s="7">
        <v>64.48</v>
      </c>
      <c r="R43" s="7"/>
      <c r="S43" s="7"/>
      <c r="V43" s="7"/>
    </row>
    <row r="44" spans="1:22" ht="12.75">
      <c r="A44" s="55">
        <v>37</v>
      </c>
      <c r="B44" s="52" t="s">
        <v>225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194">
        <f t="shared" si="2"/>
        <v>0</v>
      </c>
      <c r="L44" s="194">
        <f t="shared" si="5"/>
        <v>0</v>
      </c>
      <c r="M44" s="52">
        <v>0</v>
      </c>
      <c r="N44" s="52">
        <v>0</v>
      </c>
      <c r="O44" s="52">
        <v>0</v>
      </c>
      <c r="P44" s="52">
        <v>0</v>
      </c>
      <c r="Q44" s="7">
        <v>0</v>
      </c>
      <c r="R44" s="7"/>
      <c r="S44" s="7"/>
      <c r="V44" s="7"/>
    </row>
    <row r="45" spans="1:22" ht="12.75">
      <c r="A45" s="55">
        <v>38</v>
      </c>
      <c r="B45" s="52" t="s">
        <v>456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194">
        <f>C45-E45-I45</f>
        <v>0</v>
      </c>
      <c r="L45" s="194">
        <f>D45-F45-J45</f>
        <v>0</v>
      </c>
      <c r="M45" s="52">
        <v>0</v>
      </c>
      <c r="N45" s="52">
        <v>0</v>
      </c>
      <c r="O45" s="52">
        <v>0</v>
      </c>
      <c r="P45" s="52">
        <v>0</v>
      </c>
      <c r="Q45" s="7"/>
      <c r="R45" s="7"/>
      <c r="S45" s="7"/>
      <c r="V45" s="7"/>
    </row>
    <row r="46" spans="1:22" ht="12.75">
      <c r="A46" s="55">
        <v>39</v>
      </c>
      <c r="B46" s="58" t="s">
        <v>537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194">
        <f>C46-E46-I46</f>
        <v>0</v>
      </c>
      <c r="L46" s="194">
        <f t="shared" si="5"/>
        <v>0</v>
      </c>
      <c r="M46" s="52">
        <v>0</v>
      </c>
      <c r="N46" s="52">
        <v>0</v>
      </c>
      <c r="O46" s="52">
        <v>0</v>
      </c>
      <c r="P46" s="52">
        <v>0</v>
      </c>
      <c r="Q46" s="7"/>
      <c r="R46" s="7"/>
      <c r="S46" s="6"/>
      <c r="V46" s="7"/>
    </row>
    <row r="47" spans="1:22" s="169" customFormat="1" ht="14.25">
      <c r="A47" s="167"/>
      <c r="B47" s="131" t="s">
        <v>227</v>
      </c>
      <c r="C47" s="131">
        <f>SUM(C34:C46)</f>
        <v>220</v>
      </c>
      <c r="D47" s="131">
        <f aca="true" t="shared" si="6" ref="D47:J47">SUM(D34:D46)</f>
        <v>217</v>
      </c>
      <c r="E47" s="131">
        <f t="shared" si="6"/>
        <v>215</v>
      </c>
      <c r="F47" s="131">
        <f t="shared" si="6"/>
        <v>215</v>
      </c>
      <c r="G47" s="131">
        <f t="shared" si="6"/>
        <v>215</v>
      </c>
      <c r="H47" s="131">
        <f t="shared" si="6"/>
        <v>215</v>
      </c>
      <c r="I47" s="131">
        <f t="shared" si="6"/>
        <v>3</v>
      </c>
      <c r="J47" s="131">
        <f t="shared" si="6"/>
        <v>2</v>
      </c>
      <c r="K47" s="131">
        <f aca="true" t="shared" si="7" ref="K47:Q47">SUM(K34:K46)</f>
        <v>2</v>
      </c>
      <c r="L47" s="131">
        <f t="shared" si="7"/>
        <v>0</v>
      </c>
      <c r="M47" s="131">
        <f t="shared" si="7"/>
        <v>414</v>
      </c>
      <c r="N47" s="131">
        <f t="shared" si="7"/>
        <v>461</v>
      </c>
      <c r="O47" s="131">
        <f t="shared" si="7"/>
        <v>20</v>
      </c>
      <c r="P47" s="131">
        <f t="shared" si="7"/>
        <v>7</v>
      </c>
      <c r="Q47" s="131">
        <f t="shared" si="7"/>
        <v>64.48</v>
      </c>
      <c r="R47" s="170"/>
      <c r="S47" s="171"/>
      <c r="T47" s="170"/>
      <c r="V47" s="170"/>
    </row>
    <row r="48" spans="1:22" s="169" customFormat="1" ht="14.25">
      <c r="A48" s="167"/>
      <c r="B48" s="90" t="s">
        <v>125</v>
      </c>
      <c r="C48" s="131">
        <f aca="true" t="shared" si="8" ref="C48:P48">C25+C33+C47</f>
        <v>3733</v>
      </c>
      <c r="D48" s="131">
        <f t="shared" si="8"/>
        <v>2682</v>
      </c>
      <c r="E48" s="131">
        <f t="shared" si="8"/>
        <v>3430</v>
      </c>
      <c r="F48" s="131">
        <f t="shared" si="8"/>
        <v>2570</v>
      </c>
      <c r="G48" s="131">
        <f t="shared" si="8"/>
        <v>3258</v>
      </c>
      <c r="H48" s="131">
        <f t="shared" si="8"/>
        <v>2348</v>
      </c>
      <c r="I48" s="131">
        <f t="shared" si="8"/>
        <v>79</v>
      </c>
      <c r="J48" s="131">
        <f t="shared" si="8"/>
        <v>37</v>
      </c>
      <c r="K48" s="201">
        <f t="shared" si="8"/>
        <v>224</v>
      </c>
      <c r="L48" s="201">
        <f t="shared" si="8"/>
        <v>75</v>
      </c>
      <c r="M48" s="131">
        <f t="shared" si="8"/>
        <v>122897</v>
      </c>
      <c r="N48" s="131">
        <f t="shared" si="8"/>
        <v>57841</v>
      </c>
      <c r="O48" s="131">
        <f t="shared" si="8"/>
        <v>37212</v>
      </c>
      <c r="P48" s="131">
        <f t="shared" si="8"/>
        <v>12719</v>
      </c>
      <c r="Q48" s="171"/>
      <c r="R48" s="171"/>
      <c r="S48" s="171"/>
      <c r="T48" s="170"/>
      <c r="V48" s="170"/>
    </row>
    <row r="49" spans="2:22" ht="12.75">
      <c r="B49" s="16"/>
      <c r="C49" s="16"/>
      <c r="Q49" s="8"/>
      <c r="R49" s="8"/>
      <c r="S49" s="8"/>
      <c r="T49" s="8"/>
      <c r="U49" s="2"/>
      <c r="V49" s="8"/>
    </row>
    <row r="50" spans="2:22" ht="12.75">
      <c r="B50" s="16"/>
      <c r="C50" s="16"/>
      <c r="Q50" s="8"/>
      <c r="R50" s="8"/>
      <c r="S50" s="8"/>
      <c r="T50" s="8"/>
      <c r="U50" s="2"/>
      <c r="V50" s="8"/>
    </row>
    <row r="51" spans="2:22" ht="12.75">
      <c r="B51" s="16"/>
      <c r="C51" s="16"/>
      <c r="Q51" s="8"/>
      <c r="R51" s="8"/>
      <c r="S51" s="8"/>
      <c r="T51" s="8"/>
      <c r="U51" s="2"/>
      <c r="V51" s="8"/>
    </row>
    <row r="52" spans="1:22" ht="18" customHeight="1">
      <c r="A52" s="26" t="s">
        <v>4</v>
      </c>
      <c r="B52" s="26" t="s">
        <v>5</v>
      </c>
      <c r="C52" s="743" t="s">
        <v>154</v>
      </c>
      <c r="D52" s="744"/>
      <c r="E52" s="743" t="s">
        <v>153</v>
      </c>
      <c r="F52" s="744"/>
      <c r="G52" s="743" t="s">
        <v>155</v>
      </c>
      <c r="H52" s="744"/>
      <c r="I52" s="726" t="s">
        <v>156</v>
      </c>
      <c r="J52" s="727"/>
      <c r="K52" s="728" t="s">
        <v>157</v>
      </c>
      <c r="L52" s="729"/>
      <c r="M52" s="743" t="s">
        <v>95</v>
      </c>
      <c r="N52" s="744"/>
      <c r="O52" s="743" t="s">
        <v>158</v>
      </c>
      <c r="P52" s="744"/>
      <c r="Q52" s="8"/>
      <c r="R52" s="8"/>
      <c r="S52" s="8"/>
      <c r="T52" s="8"/>
      <c r="U52" s="2"/>
      <c r="V52" s="8"/>
    </row>
    <row r="53" spans="1:22" ht="12.75">
      <c r="A53" s="73"/>
      <c r="B53" s="73"/>
      <c r="C53" s="83" t="s">
        <v>57</v>
      </c>
      <c r="D53" s="83" t="s">
        <v>64</v>
      </c>
      <c r="E53" s="83" t="s">
        <v>57</v>
      </c>
      <c r="F53" s="83" t="s">
        <v>64</v>
      </c>
      <c r="G53" s="83" t="s">
        <v>57</v>
      </c>
      <c r="H53" s="83" t="s">
        <v>64</v>
      </c>
      <c r="I53" s="83" t="s">
        <v>57</v>
      </c>
      <c r="J53" s="83" t="s">
        <v>64</v>
      </c>
      <c r="K53" s="290" t="s">
        <v>57</v>
      </c>
      <c r="L53" s="290" t="s">
        <v>64</v>
      </c>
      <c r="M53" s="83" t="s">
        <v>57</v>
      </c>
      <c r="N53" s="83" t="s">
        <v>64</v>
      </c>
      <c r="O53" s="83" t="s">
        <v>57</v>
      </c>
      <c r="P53" s="83" t="s">
        <v>64</v>
      </c>
      <c r="Q53" s="8"/>
      <c r="R53" s="8"/>
      <c r="S53" s="8"/>
      <c r="T53" s="8"/>
      <c r="U53" s="2"/>
      <c r="V53" s="8"/>
    </row>
    <row r="54" spans="1:16" ht="15" customHeight="1">
      <c r="A54" s="55">
        <v>40</v>
      </c>
      <c r="B54" s="58" t="s">
        <v>79</v>
      </c>
      <c r="C54" s="52">
        <v>1368</v>
      </c>
      <c r="D54" s="52">
        <v>522</v>
      </c>
      <c r="E54" s="52">
        <v>1255</v>
      </c>
      <c r="F54" s="52">
        <v>461</v>
      </c>
      <c r="G54" s="52">
        <v>1255</v>
      </c>
      <c r="H54" s="52">
        <v>537</v>
      </c>
      <c r="I54" s="52">
        <v>29</v>
      </c>
      <c r="J54" s="52">
        <v>17</v>
      </c>
      <c r="K54" s="194">
        <f>J54</f>
        <v>17</v>
      </c>
      <c r="L54" s="194">
        <f aca="true" t="shared" si="9" ref="L54:L61">D54-F54-J54</f>
        <v>44</v>
      </c>
      <c r="M54" s="52">
        <v>22550</v>
      </c>
      <c r="N54" s="52">
        <v>5630</v>
      </c>
      <c r="O54" s="52">
        <v>0</v>
      </c>
      <c r="P54" s="52">
        <v>0</v>
      </c>
    </row>
    <row r="55" spans="1:16" ht="15" customHeight="1">
      <c r="A55" s="55">
        <v>41</v>
      </c>
      <c r="B55" s="58" t="s">
        <v>284</v>
      </c>
      <c r="C55" s="52">
        <v>404</v>
      </c>
      <c r="D55" s="52">
        <v>168</v>
      </c>
      <c r="E55" s="52">
        <v>404</v>
      </c>
      <c r="F55" s="52">
        <v>168</v>
      </c>
      <c r="G55" s="52">
        <v>404</v>
      </c>
      <c r="H55" s="52">
        <v>166</v>
      </c>
      <c r="I55" s="52">
        <v>0</v>
      </c>
      <c r="J55" s="52">
        <v>0</v>
      </c>
      <c r="K55" s="194">
        <f aca="true" t="shared" si="10" ref="K55:K61">C55-E55-I55</f>
        <v>0</v>
      </c>
      <c r="L55" s="194">
        <f t="shared" si="9"/>
        <v>0</v>
      </c>
      <c r="M55" s="52">
        <v>7670</v>
      </c>
      <c r="N55" s="52">
        <v>3510</v>
      </c>
      <c r="O55" s="52">
        <v>1155</v>
      </c>
      <c r="P55" s="52">
        <v>621</v>
      </c>
    </row>
    <row r="56" spans="1:16" ht="15" customHeight="1">
      <c r="A56" s="55">
        <v>42</v>
      </c>
      <c r="B56" s="58" t="s">
        <v>30</v>
      </c>
      <c r="C56" s="52">
        <v>15</v>
      </c>
      <c r="D56" s="52">
        <v>7</v>
      </c>
      <c r="E56" s="52">
        <v>15</v>
      </c>
      <c r="F56" s="52">
        <v>7</v>
      </c>
      <c r="G56" s="52">
        <v>15</v>
      </c>
      <c r="H56" s="52">
        <v>7</v>
      </c>
      <c r="I56" s="52">
        <v>0</v>
      </c>
      <c r="J56" s="52">
        <v>0</v>
      </c>
      <c r="K56" s="194">
        <f t="shared" si="10"/>
        <v>0</v>
      </c>
      <c r="L56" s="194">
        <f t="shared" si="9"/>
        <v>0</v>
      </c>
      <c r="M56" s="52">
        <v>1463</v>
      </c>
      <c r="N56" s="52">
        <v>446</v>
      </c>
      <c r="O56" s="52">
        <v>0</v>
      </c>
      <c r="P56" s="52">
        <v>0</v>
      </c>
    </row>
    <row r="57" spans="1:16" ht="15" customHeight="1">
      <c r="A57" s="55">
        <v>43</v>
      </c>
      <c r="B57" s="58" t="s">
        <v>237</v>
      </c>
      <c r="C57" s="52">
        <v>382</v>
      </c>
      <c r="D57" s="52">
        <v>227</v>
      </c>
      <c r="E57" s="52">
        <v>382</v>
      </c>
      <c r="F57" s="52">
        <v>227</v>
      </c>
      <c r="G57" s="52">
        <v>382</v>
      </c>
      <c r="H57" s="52">
        <v>222</v>
      </c>
      <c r="I57" s="52">
        <v>0</v>
      </c>
      <c r="J57" s="52">
        <v>0</v>
      </c>
      <c r="K57" s="194">
        <f t="shared" si="10"/>
        <v>0</v>
      </c>
      <c r="L57" s="194">
        <f t="shared" si="9"/>
        <v>0</v>
      </c>
      <c r="M57" s="52">
        <v>5350</v>
      </c>
      <c r="N57" s="52">
        <v>1355</v>
      </c>
      <c r="O57" s="52">
        <v>510</v>
      </c>
      <c r="P57" s="52">
        <v>67</v>
      </c>
    </row>
    <row r="58" spans="1:16" ht="15" customHeight="1">
      <c r="A58" s="55">
        <v>44</v>
      </c>
      <c r="B58" s="58" t="s">
        <v>29</v>
      </c>
      <c r="C58" s="52">
        <v>84</v>
      </c>
      <c r="D58" s="52">
        <v>67</v>
      </c>
      <c r="E58" s="52">
        <v>84</v>
      </c>
      <c r="F58" s="52">
        <v>67</v>
      </c>
      <c r="G58" s="52">
        <v>84</v>
      </c>
      <c r="H58" s="52">
        <v>67</v>
      </c>
      <c r="I58" s="52">
        <v>0</v>
      </c>
      <c r="J58" s="52">
        <v>0</v>
      </c>
      <c r="K58" s="194">
        <f t="shared" si="10"/>
        <v>0</v>
      </c>
      <c r="L58" s="194">
        <f t="shared" si="9"/>
        <v>0</v>
      </c>
      <c r="M58" s="52">
        <v>3073</v>
      </c>
      <c r="N58" s="52">
        <v>512</v>
      </c>
      <c r="O58" s="52">
        <v>1809</v>
      </c>
      <c r="P58" s="52">
        <v>331</v>
      </c>
    </row>
    <row r="59" spans="1:16" ht="15" customHeight="1">
      <c r="A59" s="55">
        <v>45</v>
      </c>
      <c r="B59" s="58" t="s">
        <v>575</v>
      </c>
      <c r="C59" s="52">
        <v>1590</v>
      </c>
      <c r="D59" s="52">
        <v>860</v>
      </c>
      <c r="E59" s="52">
        <v>1580</v>
      </c>
      <c r="F59" s="52">
        <v>857</v>
      </c>
      <c r="G59" s="52">
        <v>1576</v>
      </c>
      <c r="H59" s="52">
        <v>859</v>
      </c>
      <c r="I59" s="52">
        <v>4</v>
      </c>
      <c r="J59" s="52">
        <v>3</v>
      </c>
      <c r="K59" s="194">
        <f t="shared" si="10"/>
        <v>6</v>
      </c>
      <c r="L59" s="194">
        <f t="shared" si="9"/>
        <v>0</v>
      </c>
      <c r="M59" s="52">
        <v>28724</v>
      </c>
      <c r="N59" s="52">
        <v>14751</v>
      </c>
      <c r="O59" s="52">
        <v>1657</v>
      </c>
      <c r="P59" s="52">
        <v>406</v>
      </c>
    </row>
    <row r="60" spans="1:16" ht="15" customHeight="1">
      <c r="A60" s="55">
        <v>46</v>
      </c>
      <c r="B60" s="58" t="s">
        <v>25</v>
      </c>
      <c r="C60" s="52">
        <v>84</v>
      </c>
      <c r="D60" s="52">
        <v>30</v>
      </c>
      <c r="E60" s="52">
        <v>84</v>
      </c>
      <c r="F60" s="52">
        <v>30</v>
      </c>
      <c r="G60" s="52">
        <v>84</v>
      </c>
      <c r="H60" s="52">
        <v>30</v>
      </c>
      <c r="I60" s="52">
        <v>0</v>
      </c>
      <c r="J60" s="52">
        <v>0</v>
      </c>
      <c r="K60" s="194">
        <f t="shared" si="10"/>
        <v>0</v>
      </c>
      <c r="L60" s="194">
        <f t="shared" si="9"/>
        <v>0</v>
      </c>
      <c r="M60" s="52">
        <v>1869</v>
      </c>
      <c r="N60" s="52">
        <v>140</v>
      </c>
      <c r="O60" s="52">
        <v>611</v>
      </c>
      <c r="P60" s="52">
        <v>73</v>
      </c>
    </row>
    <row r="61" spans="1:16" ht="15" customHeight="1">
      <c r="A61" s="55">
        <v>47</v>
      </c>
      <c r="B61" s="58" t="s">
        <v>28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194">
        <f t="shared" si="10"/>
        <v>0</v>
      </c>
      <c r="L61" s="194">
        <f t="shared" si="9"/>
        <v>0</v>
      </c>
      <c r="M61" s="52">
        <v>0</v>
      </c>
      <c r="N61" s="52">
        <v>0</v>
      </c>
      <c r="O61" s="52">
        <v>0</v>
      </c>
      <c r="P61" s="52">
        <v>0</v>
      </c>
    </row>
    <row r="62" spans="1:20" s="169" customFormat="1" ht="15" customHeight="1">
      <c r="A62" s="55"/>
      <c r="B62" s="90" t="s">
        <v>125</v>
      </c>
      <c r="C62" s="131">
        <f aca="true" t="shared" si="11" ref="C62:P62">SUM(C54:C61)</f>
        <v>3927</v>
      </c>
      <c r="D62" s="131">
        <f t="shared" si="11"/>
        <v>1881</v>
      </c>
      <c r="E62" s="131">
        <f t="shared" si="11"/>
        <v>3804</v>
      </c>
      <c r="F62" s="131">
        <f t="shared" si="11"/>
        <v>1817</v>
      </c>
      <c r="G62" s="131">
        <f t="shared" si="11"/>
        <v>3800</v>
      </c>
      <c r="H62" s="131">
        <f t="shared" si="11"/>
        <v>1888</v>
      </c>
      <c r="I62" s="131">
        <f t="shared" si="11"/>
        <v>33</v>
      </c>
      <c r="J62" s="131">
        <f t="shared" si="11"/>
        <v>20</v>
      </c>
      <c r="K62" s="201">
        <f t="shared" si="11"/>
        <v>23</v>
      </c>
      <c r="L62" s="201">
        <f t="shared" si="11"/>
        <v>44</v>
      </c>
      <c r="M62" s="131">
        <f t="shared" si="11"/>
        <v>70699</v>
      </c>
      <c r="N62" s="131">
        <f t="shared" si="11"/>
        <v>26344</v>
      </c>
      <c r="O62" s="131">
        <f t="shared" si="11"/>
        <v>5742</v>
      </c>
      <c r="P62" s="131">
        <f t="shared" si="11"/>
        <v>1498</v>
      </c>
      <c r="Q62" s="171"/>
      <c r="R62" s="171"/>
      <c r="T62" s="170"/>
    </row>
    <row r="63" spans="1:16" ht="15" customHeight="1">
      <c r="A63" s="55"/>
      <c r="B63" t="s">
        <v>36</v>
      </c>
      <c r="C63" s="52"/>
      <c r="D63" s="52"/>
      <c r="E63" s="52"/>
      <c r="F63" s="52"/>
      <c r="G63" s="52"/>
      <c r="H63" s="52"/>
      <c r="I63" s="52"/>
      <c r="J63" s="52"/>
      <c r="K63" s="194"/>
      <c r="L63" s="194"/>
      <c r="M63" s="52"/>
      <c r="N63" s="52"/>
      <c r="O63" s="52"/>
      <c r="P63" s="52"/>
    </row>
    <row r="64" spans="1:16" ht="15" customHeight="1">
      <c r="A64" s="55">
        <v>48</v>
      </c>
      <c r="B64" s="52" t="s">
        <v>34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194">
        <f>C64-E64-I64</f>
        <v>0</v>
      </c>
      <c r="L64" s="194">
        <f>D64-F64-J64</f>
        <v>0</v>
      </c>
      <c r="M64" s="52">
        <v>90987</v>
      </c>
      <c r="N64" s="52">
        <v>10463</v>
      </c>
      <c r="O64" s="52">
        <v>0</v>
      </c>
      <c r="P64" s="52">
        <v>0</v>
      </c>
    </row>
    <row r="65" spans="1:16" ht="15" customHeight="1">
      <c r="A65" s="55">
        <v>49</v>
      </c>
      <c r="B65" s="52" t="s">
        <v>132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194">
        <f>C65-E65-I65</f>
        <v>0</v>
      </c>
      <c r="L65" s="194">
        <f>D65-F65-J65</f>
        <v>0</v>
      </c>
      <c r="M65" s="52">
        <v>69477</v>
      </c>
      <c r="N65" s="52">
        <v>16085</v>
      </c>
      <c r="O65" s="52">
        <v>0</v>
      </c>
      <c r="P65" s="52">
        <v>0</v>
      </c>
    </row>
    <row r="66" spans="1:20" s="169" customFormat="1" ht="15" customHeight="1">
      <c r="A66" s="167"/>
      <c r="B66" s="90" t="s">
        <v>125</v>
      </c>
      <c r="C66" s="131">
        <f aca="true" t="shared" si="12" ref="C66:M66">SUM(C64:C65)</f>
        <v>0</v>
      </c>
      <c r="D66" s="131">
        <f t="shared" si="12"/>
        <v>0</v>
      </c>
      <c r="E66" s="131">
        <f t="shared" si="12"/>
        <v>0</v>
      </c>
      <c r="F66" s="131">
        <f t="shared" si="12"/>
        <v>0</v>
      </c>
      <c r="G66" s="131">
        <f t="shared" si="12"/>
        <v>0</v>
      </c>
      <c r="H66" s="131">
        <f t="shared" si="12"/>
        <v>0</v>
      </c>
      <c r="I66" s="131">
        <f t="shared" si="12"/>
        <v>0</v>
      </c>
      <c r="J66" s="131">
        <f t="shared" si="12"/>
        <v>0</v>
      </c>
      <c r="K66" s="201">
        <f t="shared" si="12"/>
        <v>0</v>
      </c>
      <c r="L66" s="201">
        <f t="shared" si="12"/>
        <v>0</v>
      </c>
      <c r="M66" s="168">
        <f t="shared" si="12"/>
        <v>160464</v>
      </c>
      <c r="N66" s="131">
        <f>SUM(N64:N65)</f>
        <v>26548</v>
      </c>
      <c r="O66" s="131">
        <f>SUM(O64:O65)</f>
        <v>0</v>
      </c>
      <c r="P66" s="131">
        <f>SUM(P64:P65)</f>
        <v>0</v>
      </c>
      <c r="Q66" s="171"/>
      <c r="R66" s="171"/>
      <c r="T66" s="170"/>
    </row>
    <row r="67" spans="1:20" s="169" customFormat="1" ht="15" customHeight="1">
      <c r="A67" s="167"/>
      <c r="B67" s="90" t="s">
        <v>35</v>
      </c>
      <c r="C67" s="131">
        <f aca="true" t="shared" si="13" ref="C67:P67">+C48+C62+C66</f>
        <v>7660</v>
      </c>
      <c r="D67" s="131">
        <f t="shared" si="13"/>
        <v>4563</v>
      </c>
      <c r="E67" s="131">
        <f t="shared" si="13"/>
        <v>7234</v>
      </c>
      <c r="F67" s="131">
        <f t="shared" si="13"/>
        <v>4387</v>
      </c>
      <c r="G67" s="131">
        <f t="shared" si="13"/>
        <v>7058</v>
      </c>
      <c r="H67" s="131">
        <f t="shared" si="13"/>
        <v>4236</v>
      </c>
      <c r="I67" s="131">
        <f t="shared" si="13"/>
        <v>112</v>
      </c>
      <c r="J67" s="131">
        <f t="shared" si="13"/>
        <v>57</v>
      </c>
      <c r="K67" s="201">
        <f t="shared" si="13"/>
        <v>247</v>
      </c>
      <c r="L67" s="201">
        <f t="shared" si="13"/>
        <v>119</v>
      </c>
      <c r="M67" s="131">
        <f t="shared" si="13"/>
        <v>354060</v>
      </c>
      <c r="N67" s="131">
        <f t="shared" si="13"/>
        <v>110733</v>
      </c>
      <c r="O67" s="131">
        <f t="shared" si="13"/>
        <v>42954</v>
      </c>
      <c r="P67" s="131">
        <f t="shared" si="13"/>
        <v>14217</v>
      </c>
      <c r="Q67" s="171"/>
      <c r="R67" s="171"/>
      <c r="T67" s="170"/>
    </row>
    <row r="70" spans="3:4" ht="12.75">
      <c r="C70" s="6">
        <v>15</v>
      </c>
      <c r="D70" s="6" t="s">
        <v>561</v>
      </c>
    </row>
  </sheetData>
  <mergeCells count="14">
    <mergeCell ref="E52:F52"/>
    <mergeCell ref="G52:H52"/>
    <mergeCell ref="I52:J52"/>
    <mergeCell ref="K52:L52"/>
    <mergeCell ref="C4:D4"/>
    <mergeCell ref="C52:D52"/>
    <mergeCell ref="E4:F4"/>
    <mergeCell ref="O4:P4"/>
    <mergeCell ref="G4:H4"/>
    <mergeCell ref="I4:J4"/>
    <mergeCell ref="K4:L4"/>
    <mergeCell ref="M4:N4"/>
    <mergeCell ref="M52:N52"/>
    <mergeCell ref="O52:P52"/>
  </mergeCells>
  <printOptions gridLines="1" horizontalCentered="1"/>
  <pageMargins left="0.75" right="0.75" top="0.59" bottom="0.66" header="0.5" footer="0.5"/>
  <pageSetup blackAndWhite="1" horizontalDpi="300" verticalDpi="300" orientation="landscape" paperSize="9" scale="78" r:id="rId2"/>
  <rowBreaks count="1" manualBreakCount="1">
    <brk id="48" max="1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G70"/>
  <sheetViews>
    <sheetView zoomScale="160" zoomScaleNormal="160" workbookViewId="0" topLeftCell="E1">
      <selection activeCell="D1" sqref="D1"/>
    </sheetView>
  </sheetViews>
  <sheetFormatPr defaultColWidth="9.140625" defaultRowHeight="12.75"/>
  <cols>
    <col min="1" max="1" width="5.140625" style="705" customWidth="1"/>
    <col min="2" max="2" width="25.7109375" style="705" customWidth="1"/>
    <col min="3" max="3" width="14.00390625" style="705" customWidth="1"/>
    <col min="4" max="4" width="18.8515625" style="705" customWidth="1"/>
    <col min="5" max="5" width="15.7109375" style="705" customWidth="1"/>
    <col min="6" max="6" width="15.28125" style="660" customWidth="1"/>
    <col min="7" max="7" width="25.28125" style="660" customWidth="1"/>
    <col min="8" max="16384" width="9.140625" style="705" customWidth="1"/>
  </cols>
  <sheetData>
    <row r="1" spans="1:7" ht="12.75">
      <c r="A1" s="700"/>
      <c r="B1" s="700"/>
      <c r="C1" s="701"/>
      <c r="D1" s="702"/>
      <c r="E1" s="702"/>
      <c r="F1" s="703"/>
      <c r="G1" s="704"/>
    </row>
    <row r="2" spans="3:7" ht="12.75">
      <c r="C2" s="706"/>
      <c r="D2" s="702"/>
      <c r="E2" s="702"/>
      <c r="F2" s="703"/>
      <c r="G2" s="704"/>
    </row>
    <row r="3" spans="2:7" ht="12.75">
      <c r="B3" s="700" t="s">
        <v>566</v>
      </c>
      <c r="C3" s="715" t="s">
        <v>565</v>
      </c>
      <c r="D3" s="702"/>
      <c r="E3" s="702"/>
      <c r="F3" s="703"/>
      <c r="G3" s="704"/>
    </row>
    <row r="4" spans="1:7" ht="12.75">
      <c r="A4" s="700"/>
      <c r="B4" s="700"/>
      <c r="C4" s="701"/>
      <c r="D4" s="702"/>
      <c r="E4" s="702"/>
      <c r="F4" s="703"/>
      <c r="G4" s="704"/>
    </row>
    <row r="5" spans="3:7" ht="12.75">
      <c r="C5" s="706"/>
      <c r="D5" s="702"/>
      <c r="E5" s="702"/>
      <c r="F5" s="703"/>
      <c r="G5" s="704"/>
    </row>
    <row r="6" spans="3:7" ht="12.75">
      <c r="C6" s="706"/>
      <c r="D6" s="702"/>
      <c r="E6" s="702"/>
      <c r="F6" s="703"/>
      <c r="G6" s="704"/>
    </row>
    <row r="7" spans="1:7" ht="12.75">
      <c r="A7" s="657" t="s">
        <v>368</v>
      </c>
      <c r="B7" s="657" t="s">
        <v>369</v>
      </c>
      <c r="C7" s="658" t="s">
        <v>298</v>
      </c>
      <c r="D7" s="658" t="s">
        <v>299</v>
      </c>
      <c r="E7" s="658" t="s">
        <v>300</v>
      </c>
      <c r="F7" s="658" t="s">
        <v>301</v>
      </c>
      <c r="G7" s="658" t="s">
        <v>300</v>
      </c>
    </row>
    <row r="8" spans="1:7" ht="12.75">
      <c r="A8" s="553"/>
      <c r="B8" s="553"/>
      <c r="C8" s="659" t="s">
        <v>302</v>
      </c>
      <c r="D8" s="659" t="s">
        <v>303</v>
      </c>
      <c r="E8" s="659" t="s">
        <v>299</v>
      </c>
      <c r="F8" s="659" t="s">
        <v>304</v>
      </c>
      <c r="G8" s="659" t="s">
        <v>305</v>
      </c>
    </row>
    <row r="9" spans="1:7" ht="12.75" customHeight="1">
      <c r="A9" s="717">
        <v>1</v>
      </c>
      <c r="B9" s="554" t="s">
        <v>306</v>
      </c>
      <c r="C9" s="554">
        <v>31898</v>
      </c>
      <c r="D9" s="554">
        <v>13745</v>
      </c>
      <c r="E9" s="554">
        <v>21618</v>
      </c>
      <c r="F9" s="554">
        <v>1023</v>
      </c>
      <c r="G9" s="716">
        <f aca="true" t="shared" si="0" ref="G9:G51">E9*100/(D9-F9)</f>
        <v>169.92611224650213</v>
      </c>
    </row>
    <row r="10" spans="1:7" ht="12.75" customHeight="1">
      <c r="A10" s="717">
        <v>2</v>
      </c>
      <c r="B10" s="554" t="s">
        <v>307</v>
      </c>
      <c r="C10" s="554">
        <v>1879</v>
      </c>
      <c r="D10" s="554">
        <v>835</v>
      </c>
      <c r="E10" s="554">
        <v>522</v>
      </c>
      <c r="F10" s="554">
        <v>353</v>
      </c>
      <c r="G10" s="716">
        <f t="shared" si="0"/>
        <v>108.29875518672199</v>
      </c>
    </row>
    <row r="11" spans="1:7" ht="12.75" customHeight="1">
      <c r="A11" s="717">
        <v>3</v>
      </c>
      <c r="B11" s="554" t="s">
        <v>308</v>
      </c>
      <c r="C11" s="554">
        <v>4362</v>
      </c>
      <c r="D11" s="554">
        <v>2417</v>
      </c>
      <c r="E11" s="554">
        <v>2917</v>
      </c>
      <c r="F11" s="554">
        <v>440</v>
      </c>
      <c r="G11" s="716">
        <f t="shared" si="0"/>
        <v>147.5467880627213</v>
      </c>
    </row>
    <row r="12" spans="1:7" ht="12.75" customHeight="1">
      <c r="A12" s="717">
        <v>4</v>
      </c>
      <c r="B12" s="554" t="s">
        <v>309</v>
      </c>
      <c r="C12" s="554">
        <v>20442</v>
      </c>
      <c r="D12" s="554">
        <v>15953</v>
      </c>
      <c r="E12" s="554">
        <v>8627</v>
      </c>
      <c r="F12" s="554">
        <v>7326</v>
      </c>
      <c r="G12" s="716">
        <f t="shared" si="0"/>
        <v>100</v>
      </c>
    </row>
    <row r="13" spans="1:7" ht="12.75" customHeight="1">
      <c r="A13" s="717">
        <v>5</v>
      </c>
      <c r="B13" s="554" t="s">
        <v>310</v>
      </c>
      <c r="C13" s="554">
        <v>7163</v>
      </c>
      <c r="D13" s="554">
        <v>4916</v>
      </c>
      <c r="E13" s="554">
        <v>3693</v>
      </c>
      <c r="F13" s="554">
        <v>223</v>
      </c>
      <c r="G13" s="716">
        <f t="shared" si="0"/>
        <v>78.69166844236096</v>
      </c>
    </row>
    <row r="14" spans="1:7" ht="12.75" customHeight="1">
      <c r="A14" s="717">
        <v>6</v>
      </c>
      <c r="B14" s="554" t="s">
        <v>311</v>
      </c>
      <c r="C14" s="554">
        <v>3008</v>
      </c>
      <c r="D14" s="554">
        <v>2465</v>
      </c>
      <c r="E14" s="554">
        <v>1547</v>
      </c>
      <c r="F14" s="554">
        <v>918</v>
      </c>
      <c r="G14" s="716">
        <f t="shared" si="0"/>
        <v>100</v>
      </c>
    </row>
    <row r="15" spans="1:7" ht="12.75" customHeight="1">
      <c r="A15" s="717">
        <v>7</v>
      </c>
      <c r="B15" s="554" t="s">
        <v>312</v>
      </c>
      <c r="C15" s="554">
        <v>4114</v>
      </c>
      <c r="D15" s="554">
        <v>2039</v>
      </c>
      <c r="E15" s="554">
        <v>842</v>
      </c>
      <c r="F15" s="554">
        <v>1197</v>
      </c>
      <c r="G15" s="716">
        <f t="shared" si="0"/>
        <v>100</v>
      </c>
    </row>
    <row r="16" spans="1:7" ht="12.75" customHeight="1">
      <c r="A16" s="717">
        <v>8</v>
      </c>
      <c r="B16" s="554" t="s">
        <v>313</v>
      </c>
      <c r="C16" s="554">
        <v>94101</v>
      </c>
      <c r="D16" s="554">
        <v>80157</v>
      </c>
      <c r="E16" s="554">
        <v>64513</v>
      </c>
      <c r="F16" s="554">
        <v>15644</v>
      </c>
      <c r="G16" s="716">
        <f t="shared" si="0"/>
        <v>100</v>
      </c>
    </row>
    <row r="17" spans="1:7" ht="12.75" customHeight="1">
      <c r="A17" s="717">
        <v>9</v>
      </c>
      <c r="B17" s="554" t="s">
        <v>314</v>
      </c>
      <c r="C17" s="554">
        <v>1705</v>
      </c>
      <c r="D17" s="554">
        <v>304</v>
      </c>
      <c r="E17" s="554">
        <v>213</v>
      </c>
      <c r="F17" s="554">
        <v>91</v>
      </c>
      <c r="G17" s="716">
        <f t="shared" si="0"/>
        <v>100</v>
      </c>
    </row>
    <row r="18" spans="1:7" ht="12.75" customHeight="1">
      <c r="A18" s="717">
        <v>10</v>
      </c>
      <c r="B18" s="554" t="s">
        <v>315</v>
      </c>
      <c r="C18" s="554">
        <v>648</v>
      </c>
      <c r="D18" s="554">
        <v>460</v>
      </c>
      <c r="E18" s="554">
        <v>460</v>
      </c>
      <c r="F18" s="554">
        <v>0</v>
      </c>
      <c r="G18" s="716">
        <f t="shared" si="0"/>
        <v>100</v>
      </c>
    </row>
    <row r="19" spans="1:7" ht="12.75" customHeight="1">
      <c r="A19" s="717">
        <v>11</v>
      </c>
      <c r="B19" s="554" t="s">
        <v>316</v>
      </c>
      <c r="C19" s="554">
        <v>925</v>
      </c>
      <c r="D19" s="554">
        <v>305</v>
      </c>
      <c r="E19" s="554">
        <v>298</v>
      </c>
      <c r="F19" s="554">
        <v>7</v>
      </c>
      <c r="G19" s="716">
        <f t="shared" si="0"/>
        <v>100</v>
      </c>
    </row>
    <row r="20" spans="1:7" ht="12.75" customHeight="1">
      <c r="A20" s="717">
        <v>12</v>
      </c>
      <c r="B20" s="554" t="s">
        <v>317</v>
      </c>
      <c r="C20" s="554">
        <v>1301</v>
      </c>
      <c r="D20" s="554">
        <v>988</v>
      </c>
      <c r="E20" s="554">
        <v>879</v>
      </c>
      <c r="F20" s="554">
        <v>109</v>
      </c>
      <c r="G20" s="716">
        <f t="shared" si="0"/>
        <v>100</v>
      </c>
    </row>
    <row r="21" spans="1:7" ht="12.75" customHeight="1">
      <c r="A21" s="717">
        <v>13</v>
      </c>
      <c r="B21" s="554" t="s">
        <v>318</v>
      </c>
      <c r="C21" s="554">
        <v>2192</v>
      </c>
      <c r="D21" s="554">
        <v>1273</v>
      </c>
      <c r="E21" s="554">
        <v>1273</v>
      </c>
      <c r="F21" s="554">
        <f>D21-E21</f>
        <v>0</v>
      </c>
      <c r="G21" s="716">
        <f t="shared" si="0"/>
        <v>100</v>
      </c>
    </row>
    <row r="22" spans="1:7" ht="12.75" customHeight="1">
      <c r="A22" s="717">
        <v>14</v>
      </c>
      <c r="B22" s="554" t="s">
        <v>319</v>
      </c>
      <c r="C22" s="554">
        <v>57747</v>
      </c>
      <c r="D22" s="554">
        <v>51846</v>
      </c>
      <c r="E22" s="554">
        <v>55347</v>
      </c>
      <c r="F22" s="554">
        <v>1560</v>
      </c>
      <c r="G22" s="716">
        <f t="shared" si="0"/>
        <v>110.06443145209403</v>
      </c>
    </row>
    <row r="23" spans="1:7" ht="12.75" customHeight="1">
      <c r="A23" s="717">
        <v>15</v>
      </c>
      <c r="B23" s="554" t="s">
        <v>320</v>
      </c>
      <c r="C23" s="554">
        <v>560</v>
      </c>
      <c r="D23" s="554">
        <v>487</v>
      </c>
      <c r="E23" s="554">
        <v>345</v>
      </c>
      <c r="F23" s="554">
        <v>62</v>
      </c>
      <c r="G23" s="716">
        <f t="shared" si="0"/>
        <v>81.17647058823529</v>
      </c>
    </row>
    <row r="24" spans="1:7" ht="12.75" customHeight="1">
      <c r="A24" s="553">
        <v>16</v>
      </c>
      <c r="B24" s="554" t="s">
        <v>321</v>
      </c>
      <c r="C24" s="554">
        <v>292</v>
      </c>
      <c r="D24" s="554">
        <v>218</v>
      </c>
      <c r="E24" s="554">
        <v>64</v>
      </c>
      <c r="F24" s="554">
        <v>32</v>
      </c>
      <c r="G24" s="716">
        <f t="shared" si="0"/>
        <v>34.40860215053763</v>
      </c>
    </row>
    <row r="25" spans="1:7" ht="12.75" customHeight="1">
      <c r="A25" s="717">
        <v>17</v>
      </c>
      <c r="B25" s="554" t="s">
        <v>375</v>
      </c>
      <c r="C25" s="554">
        <v>0</v>
      </c>
      <c r="D25" s="554">
        <v>0</v>
      </c>
      <c r="E25" s="554">
        <v>0</v>
      </c>
      <c r="F25" s="554">
        <v>0</v>
      </c>
      <c r="G25" s="716" t="e">
        <f t="shared" si="0"/>
        <v>#DIV/0!</v>
      </c>
    </row>
    <row r="26" spans="1:7" ht="12.75" customHeight="1">
      <c r="A26" s="717">
        <v>17</v>
      </c>
      <c r="B26" s="554" t="s">
        <v>322</v>
      </c>
      <c r="C26" s="554">
        <v>127</v>
      </c>
      <c r="D26" s="554">
        <v>42</v>
      </c>
      <c r="E26" s="554">
        <v>38</v>
      </c>
      <c r="F26" s="554">
        <v>4</v>
      </c>
      <c r="G26" s="716">
        <f t="shared" si="0"/>
        <v>100</v>
      </c>
    </row>
    <row r="27" spans="1:7" ht="12.75" customHeight="1">
      <c r="A27" s="717">
        <v>18</v>
      </c>
      <c r="B27" s="554" t="s">
        <v>323</v>
      </c>
      <c r="C27" s="554">
        <v>146</v>
      </c>
      <c r="D27" s="554">
        <v>79</v>
      </c>
      <c r="E27" s="554">
        <v>72</v>
      </c>
      <c r="F27" s="554">
        <v>7</v>
      </c>
      <c r="G27" s="716">
        <f t="shared" si="0"/>
        <v>100</v>
      </c>
    </row>
    <row r="28" spans="1:7" ht="12.75" customHeight="1">
      <c r="A28" s="717">
        <v>19</v>
      </c>
      <c r="B28" s="554" t="s">
        <v>324</v>
      </c>
      <c r="C28" s="554">
        <v>1752</v>
      </c>
      <c r="D28" s="554">
        <v>1281</v>
      </c>
      <c r="E28" s="554">
        <v>1070</v>
      </c>
      <c r="F28" s="554">
        <v>159</v>
      </c>
      <c r="G28" s="716">
        <f t="shared" si="0"/>
        <v>95.36541889483065</v>
      </c>
    </row>
    <row r="29" spans="1:7" ht="12.75" customHeight="1">
      <c r="A29" s="717">
        <v>20</v>
      </c>
      <c r="B29" s="554" t="s">
        <v>325</v>
      </c>
      <c r="C29" s="554">
        <v>128512</v>
      </c>
      <c r="D29" s="554">
        <v>108198</v>
      </c>
      <c r="E29" s="554">
        <v>108198</v>
      </c>
      <c r="F29" s="554">
        <v>12440</v>
      </c>
      <c r="G29" s="716">
        <f t="shared" si="0"/>
        <v>112.99108168508114</v>
      </c>
    </row>
    <row r="30" spans="1:7" ht="12.75" customHeight="1">
      <c r="A30" s="717">
        <v>21</v>
      </c>
      <c r="B30" s="554" t="s">
        <v>326</v>
      </c>
      <c r="C30" s="554">
        <v>12360</v>
      </c>
      <c r="D30" s="554">
        <v>10712</v>
      </c>
      <c r="E30" s="554">
        <v>5922</v>
      </c>
      <c r="F30" s="554">
        <v>4790</v>
      </c>
      <c r="G30" s="716">
        <f t="shared" si="0"/>
        <v>100</v>
      </c>
    </row>
    <row r="31" spans="1:7" ht="12.75" customHeight="1">
      <c r="A31" s="717">
        <v>22</v>
      </c>
      <c r="B31" s="554" t="s">
        <v>327</v>
      </c>
      <c r="C31" s="554">
        <v>140</v>
      </c>
      <c r="D31" s="554">
        <v>32</v>
      </c>
      <c r="E31" s="554">
        <v>24</v>
      </c>
      <c r="F31" s="554">
        <v>8</v>
      </c>
      <c r="G31" s="716">
        <f t="shared" si="0"/>
        <v>100</v>
      </c>
    </row>
    <row r="32" spans="1:7" ht="12.75" customHeight="1">
      <c r="A32" s="717">
        <v>23</v>
      </c>
      <c r="B32" s="555" t="s">
        <v>328</v>
      </c>
      <c r="C32" s="554">
        <v>1108</v>
      </c>
      <c r="D32" s="554">
        <v>418</v>
      </c>
      <c r="E32" s="554">
        <v>243</v>
      </c>
      <c r="F32" s="554">
        <v>175</v>
      </c>
      <c r="G32" s="716">
        <f t="shared" si="0"/>
        <v>100</v>
      </c>
    </row>
    <row r="33" spans="1:7" ht="12.75" customHeight="1">
      <c r="A33" s="717">
        <v>24</v>
      </c>
      <c r="B33" s="554" t="s">
        <v>329</v>
      </c>
      <c r="C33" s="554">
        <v>2062</v>
      </c>
      <c r="D33" s="554">
        <v>824</v>
      </c>
      <c r="E33" s="554">
        <v>806</v>
      </c>
      <c r="F33" s="554">
        <v>18</v>
      </c>
      <c r="G33" s="716">
        <f t="shared" si="0"/>
        <v>100</v>
      </c>
    </row>
    <row r="34" spans="1:7" ht="12.75" customHeight="1">
      <c r="A34" s="717">
        <v>25</v>
      </c>
      <c r="B34" s="554" t="s">
        <v>330</v>
      </c>
      <c r="C34" s="554">
        <v>33827</v>
      </c>
      <c r="D34" s="554">
        <v>25476</v>
      </c>
      <c r="E34" s="554">
        <v>15140</v>
      </c>
      <c r="F34" s="554">
        <v>10336</v>
      </c>
      <c r="G34" s="716">
        <f t="shared" si="0"/>
        <v>100</v>
      </c>
    </row>
    <row r="35" spans="1:7" ht="12.75" customHeight="1">
      <c r="A35" s="717">
        <v>26</v>
      </c>
      <c r="B35" s="554" t="s">
        <v>331</v>
      </c>
      <c r="C35" s="554">
        <v>170</v>
      </c>
      <c r="D35" s="554">
        <v>65</v>
      </c>
      <c r="E35" s="554">
        <v>40</v>
      </c>
      <c r="F35" s="554">
        <v>25</v>
      </c>
      <c r="G35" s="716">
        <f t="shared" si="0"/>
        <v>100</v>
      </c>
    </row>
    <row r="36" spans="1:7" ht="12.75" customHeight="1">
      <c r="A36" s="717">
        <v>27</v>
      </c>
      <c r="B36" s="554" t="s">
        <v>332</v>
      </c>
      <c r="C36" s="554">
        <v>227</v>
      </c>
      <c r="D36" s="554">
        <v>152</v>
      </c>
      <c r="E36" s="554">
        <v>152</v>
      </c>
      <c r="F36" s="554">
        <v>0</v>
      </c>
      <c r="G36" s="716">
        <f t="shared" si="0"/>
        <v>100</v>
      </c>
    </row>
    <row r="37" spans="1:7" ht="12.75" customHeight="1">
      <c r="A37" s="717">
        <v>28</v>
      </c>
      <c r="B37" s="554" t="s">
        <v>367</v>
      </c>
      <c r="C37" s="554">
        <v>1762</v>
      </c>
      <c r="D37" s="554">
        <v>221</v>
      </c>
      <c r="E37" s="554">
        <v>207</v>
      </c>
      <c r="F37" s="554">
        <v>14</v>
      </c>
      <c r="G37" s="716">
        <f t="shared" si="0"/>
        <v>100</v>
      </c>
    </row>
    <row r="38" spans="1:7" ht="12.75" customHeight="1">
      <c r="A38" s="717">
        <v>29</v>
      </c>
      <c r="B38" s="554" t="s">
        <v>376</v>
      </c>
      <c r="C38" s="554">
        <v>126</v>
      </c>
      <c r="D38" s="554">
        <v>35</v>
      </c>
      <c r="E38" s="554">
        <v>0</v>
      </c>
      <c r="F38" s="554">
        <v>0</v>
      </c>
      <c r="G38" s="716">
        <f t="shared" si="0"/>
        <v>0</v>
      </c>
    </row>
    <row r="39" spans="1:7" ht="12.75" customHeight="1">
      <c r="A39" s="717">
        <v>29</v>
      </c>
      <c r="B39" s="554" t="s">
        <v>366</v>
      </c>
      <c r="C39" s="554">
        <v>0</v>
      </c>
      <c r="D39" s="554">
        <v>0</v>
      </c>
      <c r="E39" s="554">
        <v>0</v>
      </c>
      <c r="F39" s="554">
        <f>D39-E39</f>
        <v>0</v>
      </c>
      <c r="G39" s="716">
        <v>0</v>
      </c>
    </row>
    <row r="40" spans="1:7" ht="12.75" customHeight="1">
      <c r="A40" s="717">
        <v>30</v>
      </c>
      <c r="B40" s="554" t="s">
        <v>547</v>
      </c>
      <c r="C40" s="554">
        <v>75</v>
      </c>
      <c r="D40" s="554">
        <v>15</v>
      </c>
      <c r="E40" s="554">
        <v>4</v>
      </c>
      <c r="F40" s="554">
        <v>0</v>
      </c>
      <c r="G40" s="716">
        <v>0</v>
      </c>
    </row>
    <row r="41" spans="1:7" ht="12.75" customHeight="1">
      <c r="A41" s="717">
        <v>31</v>
      </c>
      <c r="B41" s="554" t="s">
        <v>582</v>
      </c>
      <c r="C41" s="554">
        <v>2310</v>
      </c>
      <c r="D41" s="554">
        <v>2001</v>
      </c>
      <c r="E41" s="554">
        <v>1920</v>
      </c>
      <c r="F41" s="554">
        <v>81</v>
      </c>
      <c r="G41" s="716">
        <f t="shared" si="0"/>
        <v>100</v>
      </c>
    </row>
    <row r="42" spans="1:7" ht="12.75" customHeight="1">
      <c r="A42" s="717">
        <v>32</v>
      </c>
      <c r="B42" s="554" t="s">
        <v>583</v>
      </c>
      <c r="C42" s="554">
        <v>0</v>
      </c>
      <c r="D42" s="554">
        <v>0</v>
      </c>
      <c r="E42" s="554">
        <v>0</v>
      </c>
      <c r="F42" s="554">
        <v>0</v>
      </c>
      <c r="G42" s="716">
        <v>0</v>
      </c>
    </row>
    <row r="43" spans="1:7" ht="12.75" customHeight="1">
      <c r="A43" s="717">
        <v>33</v>
      </c>
      <c r="B43" s="554" t="s">
        <v>335</v>
      </c>
      <c r="C43" s="554">
        <v>0</v>
      </c>
      <c r="D43" s="554">
        <v>0</v>
      </c>
      <c r="E43" s="554">
        <v>0</v>
      </c>
      <c r="F43" s="554">
        <f>D43-E43</f>
        <v>0</v>
      </c>
      <c r="G43" s="716">
        <v>0</v>
      </c>
    </row>
    <row r="44" spans="1:7" ht="12.75" customHeight="1">
      <c r="A44" s="717">
        <v>34</v>
      </c>
      <c r="B44" s="554" t="s">
        <v>336</v>
      </c>
      <c r="C44" s="554">
        <v>6697</v>
      </c>
      <c r="D44" s="554">
        <v>6590</v>
      </c>
      <c r="E44" s="554">
        <v>4917</v>
      </c>
      <c r="F44" s="554">
        <v>1673</v>
      </c>
      <c r="G44" s="716">
        <f t="shared" si="0"/>
        <v>100</v>
      </c>
    </row>
    <row r="45" spans="1:7" ht="12.75" customHeight="1">
      <c r="A45" s="717">
        <v>35</v>
      </c>
      <c r="B45" s="554" t="s">
        <v>337</v>
      </c>
      <c r="C45" s="554">
        <v>3409</v>
      </c>
      <c r="D45" s="554">
        <v>2968</v>
      </c>
      <c r="E45" s="554">
        <v>2015</v>
      </c>
      <c r="F45" s="554">
        <v>953</v>
      </c>
      <c r="G45" s="716">
        <v>0</v>
      </c>
    </row>
    <row r="46" spans="1:7" ht="12.75" customHeight="1">
      <c r="A46" s="717">
        <v>36</v>
      </c>
      <c r="B46" s="554" t="s">
        <v>338</v>
      </c>
      <c r="C46" s="554">
        <v>743</v>
      </c>
      <c r="D46" s="554">
        <v>645</v>
      </c>
      <c r="E46" s="554">
        <v>607</v>
      </c>
      <c r="F46" s="554">
        <v>38</v>
      </c>
      <c r="G46" s="716">
        <f t="shared" si="0"/>
        <v>100</v>
      </c>
    </row>
    <row r="47" spans="1:7" ht="12.75" customHeight="1">
      <c r="A47" s="717">
        <v>37</v>
      </c>
      <c r="B47" s="554" t="s">
        <v>333</v>
      </c>
      <c r="C47" s="554">
        <v>3543</v>
      </c>
      <c r="D47" s="554">
        <v>2974</v>
      </c>
      <c r="E47" s="554">
        <v>2540</v>
      </c>
      <c r="F47" s="554">
        <v>434</v>
      </c>
      <c r="G47" s="716">
        <f t="shared" si="0"/>
        <v>100</v>
      </c>
    </row>
    <row r="48" spans="1:7" ht="12.75" customHeight="1">
      <c r="A48" s="717">
        <v>38</v>
      </c>
      <c r="B48" s="554" t="s">
        <v>339</v>
      </c>
      <c r="C48" s="554">
        <v>9948</v>
      </c>
      <c r="D48" s="554">
        <v>9692</v>
      </c>
      <c r="E48" s="554">
        <v>8432</v>
      </c>
      <c r="F48" s="554">
        <v>1260</v>
      </c>
      <c r="G48" s="716">
        <f t="shared" si="0"/>
        <v>100</v>
      </c>
    </row>
    <row r="49" spans="1:7" ht="12.75" customHeight="1">
      <c r="A49" s="717">
        <v>39</v>
      </c>
      <c r="B49" s="555" t="s">
        <v>365</v>
      </c>
      <c r="C49" s="554">
        <v>960</v>
      </c>
      <c r="D49" s="554">
        <v>768</v>
      </c>
      <c r="E49" s="554">
        <v>542</v>
      </c>
      <c r="F49" s="554">
        <v>246</v>
      </c>
      <c r="G49" s="716">
        <v>0</v>
      </c>
    </row>
    <row r="50" spans="1:7" ht="12.75" customHeight="1">
      <c r="A50" s="717">
        <v>40</v>
      </c>
      <c r="B50" s="555" t="s">
        <v>334</v>
      </c>
      <c r="C50" s="554">
        <v>0</v>
      </c>
      <c r="D50" s="554">
        <v>0</v>
      </c>
      <c r="E50" s="554">
        <v>0</v>
      </c>
      <c r="F50" s="554">
        <f>D50-E50</f>
        <v>0</v>
      </c>
      <c r="G50" s="716">
        <v>0</v>
      </c>
    </row>
    <row r="51" spans="1:7" ht="12.75" customHeight="1">
      <c r="A51" s="717">
        <v>41</v>
      </c>
      <c r="B51" s="555" t="s">
        <v>377</v>
      </c>
      <c r="C51" s="554">
        <v>2501</v>
      </c>
      <c r="D51" s="554">
        <v>2409</v>
      </c>
      <c r="E51" s="554">
        <v>92</v>
      </c>
      <c r="F51" s="554">
        <v>75</v>
      </c>
      <c r="G51" s="716">
        <f t="shared" si="0"/>
        <v>3.9417309340188518</v>
      </c>
    </row>
    <row r="52" spans="1:5" ht="12.75">
      <c r="A52" s="719">
        <v>42</v>
      </c>
      <c r="B52" s="660" t="s">
        <v>567</v>
      </c>
      <c r="C52" s="660" t="s">
        <v>36</v>
      </c>
      <c r="D52" s="660"/>
      <c r="E52" s="660"/>
    </row>
    <row r="53" spans="1:3" ht="12.75">
      <c r="A53" s="719">
        <v>43</v>
      </c>
      <c r="B53" s="660" t="s">
        <v>568</v>
      </c>
      <c r="C53" s="660" t="s">
        <v>36</v>
      </c>
    </row>
    <row r="54" spans="1:2" ht="12.75">
      <c r="A54" s="719">
        <v>44</v>
      </c>
      <c r="B54" s="660" t="s">
        <v>569</v>
      </c>
    </row>
    <row r="55" spans="1:2" ht="12.75">
      <c r="A55" s="719">
        <v>45</v>
      </c>
      <c r="B55" s="718" t="s">
        <v>570</v>
      </c>
    </row>
    <row r="56" spans="1:2" ht="12.75">
      <c r="A56" s="719">
        <v>46</v>
      </c>
      <c r="B56" s="718" t="s">
        <v>571</v>
      </c>
    </row>
    <row r="57" spans="2:3" ht="12.75">
      <c r="B57" s="707">
        <v>40</v>
      </c>
      <c r="C57" s="713" t="s">
        <v>283</v>
      </c>
    </row>
    <row r="58" spans="2:3" ht="12.75">
      <c r="B58" s="707">
        <v>41</v>
      </c>
      <c r="C58" s="714" t="s">
        <v>79</v>
      </c>
    </row>
    <row r="59" spans="2:3" ht="12.75">
      <c r="B59" s="707">
        <v>42</v>
      </c>
      <c r="C59" s="714" t="s">
        <v>284</v>
      </c>
    </row>
    <row r="60" spans="2:3" ht="12.75">
      <c r="B60" s="707">
        <v>43</v>
      </c>
      <c r="C60" s="713" t="s">
        <v>30</v>
      </c>
    </row>
    <row r="61" spans="2:3" ht="12.75">
      <c r="B61" s="707">
        <v>44</v>
      </c>
      <c r="C61" s="714" t="s">
        <v>237</v>
      </c>
    </row>
    <row r="62" spans="2:3" ht="12.75">
      <c r="B62" s="707">
        <v>45</v>
      </c>
      <c r="C62" s="714" t="s">
        <v>33</v>
      </c>
    </row>
    <row r="63" spans="2:3" ht="12.75">
      <c r="B63" s="707">
        <v>46</v>
      </c>
      <c r="C63" s="714" t="s">
        <v>29</v>
      </c>
    </row>
    <row r="64" spans="2:3" ht="12.75">
      <c r="B64" s="707">
        <v>47</v>
      </c>
      <c r="C64" s="714" t="s">
        <v>285</v>
      </c>
    </row>
    <row r="65" spans="2:3" ht="12.75">
      <c r="B65" s="707">
        <v>48</v>
      </c>
      <c r="C65" s="714" t="s">
        <v>25</v>
      </c>
    </row>
    <row r="66" spans="2:3" ht="12.75">
      <c r="B66" s="707">
        <v>49</v>
      </c>
      <c r="C66" s="714" t="s">
        <v>28</v>
      </c>
    </row>
    <row r="70" ht="12.75">
      <c r="C70" s="554"/>
    </row>
  </sheetData>
  <printOptions/>
  <pageMargins left="0.75" right="0.75" top="0.26" bottom="0.3" header="0.17" footer="0.19"/>
  <pageSetup horizontalDpi="600" verticalDpi="600" orientation="landscape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N69"/>
  <sheetViews>
    <sheetView workbookViewId="0" topLeftCell="F40">
      <selection activeCell="H67" sqref="H67"/>
    </sheetView>
  </sheetViews>
  <sheetFormatPr defaultColWidth="9.140625" defaultRowHeight="12.75"/>
  <cols>
    <col min="1" max="1" width="3.7109375" style="101" customWidth="1"/>
    <col min="2" max="2" width="23.140625" style="101" customWidth="1"/>
    <col min="3" max="3" width="13.421875" style="102" customWidth="1"/>
    <col min="4" max="4" width="13.57421875" style="102" customWidth="1"/>
    <col min="5" max="5" width="10.140625" style="102" customWidth="1"/>
    <col min="6" max="6" width="13.28125" style="102" customWidth="1"/>
    <col min="7" max="7" width="12.00390625" style="102" customWidth="1"/>
    <col min="8" max="8" width="8.8515625" style="102" customWidth="1"/>
    <col min="9" max="9" width="12.421875" style="102" customWidth="1"/>
    <col min="10" max="10" width="10.8515625" style="102" customWidth="1"/>
    <col min="11" max="11" width="9.421875" style="102" customWidth="1"/>
    <col min="12" max="12" width="11.7109375" style="102" customWidth="1"/>
    <col min="13" max="13" width="11.00390625" style="102" customWidth="1"/>
    <col min="14" max="14" width="7.28125" style="102" customWidth="1"/>
    <col min="15" max="16384" width="9.140625" style="101" customWidth="1"/>
  </cols>
  <sheetData>
    <row r="1" spans="1:13" ht="18" customHeight="1">
      <c r="A1" s="293"/>
      <c r="B1" s="293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8" customHeight="1">
      <c r="A2" s="294"/>
      <c r="B2" s="2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3" ht="19.5" customHeight="1">
      <c r="A3" s="293"/>
      <c r="B3" s="293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4" ht="12.75" customHeight="1">
      <c r="A4" s="491" t="s">
        <v>4</v>
      </c>
      <c r="B4" s="492" t="s">
        <v>5</v>
      </c>
      <c r="C4" s="803" t="s">
        <v>121</v>
      </c>
      <c r="D4" s="804"/>
      <c r="E4" s="484"/>
      <c r="F4" s="803" t="s">
        <v>546</v>
      </c>
      <c r="G4" s="804"/>
      <c r="H4" s="474"/>
      <c r="I4" s="804" t="s">
        <v>63</v>
      </c>
      <c r="J4" s="804"/>
      <c r="K4" s="484"/>
      <c r="L4" s="803" t="s">
        <v>260</v>
      </c>
      <c r="M4" s="804"/>
      <c r="N4" s="494"/>
    </row>
    <row r="5" spans="1:14" ht="12.75">
      <c r="A5" s="480"/>
      <c r="B5" s="480"/>
      <c r="C5" s="485" t="s">
        <v>271</v>
      </c>
      <c r="D5" s="485" t="s">
        <v>236</v>
      </c>
      <c r="E5" s="485" t="s">
        <v>293</v>
      </c>
      <c r="F5" s="485" t="s">
        <v>271</v>
      </c>
      <c r="G5" s="485" t="s">
        <v>236</v>
      </c>
      <c r="H5" s="485" t="s">
        <v>294</v>
      </c>
      <c r="I5" s="485" t="s">
        <v>271</v>
      </c>
      <c r="J5" s="485" t="s">
        <v>236</v>
      </c>
      <c r="K5" s="485" t="s">
        <v>294</v>
      </c>
      <c r="L5" s="485" t="s">
        <v>271</v>
      </c>
      <c r="M5" s="485" t="s">
        <v>236</v>
      </c>
      <c r="N5" s="485" t="s">
        <v>294</v>
      </c>
    </row>
    <row r="6" spans="1:14" ht="12.75">
      <c r="A6" s="286">
        <v>1</v>
      </c>
      <c r="B6" s="194" t="s">
        <v>7</v>
      </c>
      <c r="C6" s="194">
        <f>'TABLE-5'!D8</f>
        <v>77729</v>
      </c>
      <c r="D6" s="194">
        <f>'TABLE-8'!F6</f>
        <v>2147</v>
      </c>
      <c r="E6" s="194">
        <f>D6/C6*100</f>
        <v>2.762160840870203</v>
      </c>
      <c r="F6" s="194">
        <f>'TABLE-5'!E8</f>
        <v>18189</v>
      </c>
      <c r="G6" s="194">
        <f>'TABLE-8'!J6</f>
        <v>1763</v>
      </c>
      <c r="H6" s="194">
        <f>G6/F6*100</f>
        <v>9.692671394799055</v>
      </c>
      <c r="I6" s="194">
        <f>'TABLE-5'!F8</f>
        <v>33520</v>
      </c>
      <c r="J6" s="194">
        <f>'TABLE-8'!N6</f>
        <v>2743</v>
      </c>
      <c r="K6" s="194">
        <f>J6/I6*100</f>
        <v>8.183174224343675</v>
      </c>
      <c r="L6" s="194">
        <f>C6+F6+I6</f>
        <v>129438</v>
      </c>
      <c r="M6" s="194">
        <f aca="true" t="shared" si="0" ref="M6:M24">D6+G6+J6</f>
        <v>6653</v>
      </c>
      <c r="N6" s="194">
        <f>M6/L6*100</f>
        <v>5.1399125450022405</v>
      </c>
    </row>
    <row r="7" spans="1:14" ht="12.75">
      <c r="A7" s="286">
        <v>2</v>
      </c>
      <c r="B7" s="194" t="s">
        <v>8</v>
      </c>
      <c r="C7" s="194">
        <f>'TABLE-5'!D9</f>
        <v>836</v>
      </c>
      <c r="D7" s="194">
        <f>'TABLE-8'!F7</f>
        <v>0</v>
      </c>
      <c r="E7" s="194">
        <v>0</v>
      </c>
      <c r="F7" s="194">
        <f>'TABLE-5'!E9</f>
        <v>721</v>
      </c>
      <c r="G7" s="194">
        <f>'TABLE-8'!J7</f>
        <v>19</v>
      </c>
      <c r="H7" s="194">
        <f aca="true" t="shared" si="1" ref="H7:H48">G7/F7*100</f>
        <v>2.6352288488210815</v>
      </c>
      <c r="I7" s="194">
        <f>'TABLE-5'!F9</f>
        <v>1635</v>
      </c>
      <c r="J7" s="194">
        <f>'TABLE-8'!N7</f>
        <v>60</v>
      </c>
      <c r="K7" s="194">
        <f aca="true" t="shared" si="2" ref="K7:K48">J7/I7*100</f>
        <v>3.669724770642202</v>
      </c>
      <c r="L7" s="194">
        <f aca="true" t="shared" si="3" ref="L7:L24">C7+F7+I7</f>
        <v>3192</v>
      </c>
      <c r="M7" s="194">
        <f t="shared" si="0"/>
        <v>79</v>
      </c>
      <c r="N7" s="194">
        <f aca="true" t="shared" si="4" ref="N7:N48">M7/L7*100</f>
        <v>2.4749373433583957</v>
      </c>
    </row>
    <row r="8" spans="1:14" ht="12.75">
      <c r="A8" s="286">
        <v>3</v>
      </c>
      <c r="B8" s="194" t="s">
        <v>9</v>
      </c>
      <c r="C8" s="194">
        <f>'TABLE-5'!D10</f>
        <v>28890</v>
      </c>
      <c r="D8" s="194">
        <f>'TABLE-8'!F8</f>
        <v>3884</v>
      </c>
      <c r="E8" s="194">
        <f aca="true" t="shared" si="5" ref="E8:E48">D8/C8*100</f>
        <v>13.444098303911389</v>
      </c>
      <c r="F8" s="194">
        <f>'TABLE-5'!E10</f>
        <v>33268</v>
      </c>
      <c r="G8" s="194">
        <f>'TABLE-8'!J8</f>
        <v>3256</v>
      </c>
      <c r="H8" s="194">
        <f t="shared" si="1"/>
        <v>9.787182878441746</v>
      </c>
      <c r="I8" s="194">
        <f>'TABLE-5'!F10</f>
        <v>25489</v>
      </c>
      <c r="J8" s="194">
        <f>'TABLE-8'!N8</f>
        <v>2973</v>
      </c>
      <c r="K8" s="194">
        <f t="shared" si="2"/>
        <v>11.663854996272901</v>
      </c>
      <c r="L8" s="194">
        <f t="shared" si="3"/>
        <v>87647</v>
      </c>
      <c r="M8" s="194">
        <f t="shared" si="0"/>
        <v>10113</v>
      </c>
      <c r="N8" s="194">
        <f t="shared" si="4"/>
        <v>11.538329891496572</v>
      </c>
    </row>
    <row r="9" spans="1:14" ht="12.75">
      <c r="A9" s="286">
        <v>4</v>
      </c>
      <c r="B9" s="194" t="s">
        <v>10</v>
      </c>
      <c r="C9" s="194">
        <f>'TABLE-5'!D11</f>
        <v>198347</v>
      </c>
      <c r="D9" s="194">
        <f>'TABLE-8'!F9</f>
        <v>4337</v>
      </c>
      <c r="E9" s="194">
        <f t="shared" si="5"/>
        <v>2.1865720177265096</v>
      </c>
      <c r="F9" s="194">
        <f>'TABLE-5'!E11</f>
        <v>51152</v>
      </c>
      <c r="G9" s="194">
        <f>'TABLE-8'!J9</f>
        <v>2411</v>
      </c>
      <c r="H9" s="194">
        <f t="shared" si="1"/>
        <v>4.713403190491086</v>
      </c>
      <c r="I9" s="194">
        <f>'TABLE-5'!F11</f>
        <v>47898</v>
      </c>
      <c r="J9" s="194">
        <f>'TABLE-8'!N9</f>
        <v>4476</v>
      </c>
      <c r="K9" s="194">
        <f t="shared" si="2"/>
        <v>9.344857822873607</v>
      </c>
      <c r="L9" s="194">
        <f t="shared" si="3"/>
        <v>297397</v>
      </c>
      <c r="M9" s="194">
        <f t="shared" si="0"/>
        <v>11224</v>
      </c>
      <c r="N9" s="194">
        <f t="shared" si="4"/>
        <v>3.774079765431393</v>
      </c>
    </row>
    <row r="10" spans="1:14" ht="12.75">
      <c r="A10" s="286">
        <v>5</v>
      </c>
      <c r="B10" s="194" t="s">
        <v>11</v>
      </c>
      <c r="C10" s="194">
        <f>'TABLE-5'!D12</f>
        <v>24518</v>
      </c>
      <c r="D10" s="194">
        <f>'TABLE-8'!F10</f>
        <v>1230</v>
      </c>
      <c r="E10" s="194">
        <f t="shared" si="5"/>
        <v>5.016722408026756</v>
      </c>
      <c r="F10" s="194">
        <f>'TABLE-5'!E12</f>
        <v>8546</v>
      </c>
      <c r="G10" s="194">
        <f>'TABLE-8'!J10</f>
        <v>1280</v>
      </c>
      <c r="H10" s="194">
        <f t="shared" si="1"/>
        <v>14.977767376550432</v>
      </c>
      <c r="I10" s="194">
        <f>'TABLE-5'!F12</f>
        <v>16092</v>
      </c>
      <c r="J10" s="194">
        <f>'TABLE-8'!N10</f>
        <v>1931</v>
      </c>
      <c r="K10" s="194">
        <f t="shared" si="2"/>
        <v>11.99975142928163</v>
      </c>
      <c r="L10" s="194">
        <f t="shared" si="3"/>
        <v>49156</v>
      </c>
      <c r="M10" s="194">
        <f t="shared" si="0"/>
        <v>4441</v>
      </c>
      <c r="N10" s="194">
        <f t="shared" si="4"/>
        <v>9.034502400520791</v>
      </c>
    </row>
    <row r="11" spans="1:14" ht="12.75">
      <c r="A11" s="286">
        <v>6</v>
      </c>
      <c r="B11" s="194" t="s">
        <v>12</v>
      </c>
      <c r="C11" s="194">
        <f>'TABLE-5'!D13</f>
        <v>8659</v>
      </c>
      <c r="D11" s="194">
        <f>'TABLE-8'!F11</f>
        <v>412</v>
      </c>
      <c r="E11" s="194">
        <f t="shared" si="5"/>
        <v>4.7580552026792935</v>
      </c>
      <c r="F11" s="194">
        <f>'TABLE-5'!E13</f>
        <v>8680</v>
      </c>
      <c r="G11" s="194">
        <f>'TABLE-8'!J11</f>
        <v>698</v>
      </c>
      <c r="H11" s="194">
        <f t="shared" si="1"/>
        <v>8.041474654377879</v>
      </c>
      <c r="I11" s="194">
        <f>'TABLE-5'!F13</f>
        <v>10243</v>
      </c>
      <c r="J11" s="194">
        <f>'TABLE-8'!N11</f>
        <v>1610</v>
      </c>
      <c r="K11" s="194">
        <f t="shared" si="2"/>
        <v>15.718051352142929</v>
      </c>
      <c r="L11" s="194">
        <f t="shared" si="3"/>
        <v>27582</v>
      </c>
      <c r="M11" s="194">
        <f t="shared" si="0"/>
        <v>2720</v>
      </c>
      <c r="N11" s="194">
        <f t="shared" si="4"/>
        <v>9.8615038793416</v>
      </c>
    </row>
    <row r="12" spans="1:14" ht="12.75">
      <c r="A12" s="286">
        <v>7</v>
      </c>
      <c r="B12" s="194" t="s">
        <v>13</v>
      </c>
      <c r="C12" s="194">
        <f>'TABLE-5'!D14</f>
        <v>169997</v>
      </c>
      <c r="D12" s="194">
        <f>'TABLE-8'!F12</f>
        <v>8262</v>
      </c>
      <c r="E12" s="194">
        <f t="shared" si="5"/>
        <v>4.860085766219404</v>
      </c>
      <c r="F12" s="194">
        <f>'TABLE-5'!E14</f>
        <v>36589</v>
      </c>
      <c r="G12" s="194">
        <f>'TABLE-8'!J12</f>
        <v>3761</v>
      </c>
      <c r="H12" s="194">
        <f t="shared" si="1"/>
        <v>10.279045614802262</v>
      </c>
      <c r="I12" s="194">
        <f>'TABLE-5'!F14</f>
        <v>67670</v>
      </c>
      <c r="J12" s="194">
        <f>'TABLE-8'!N12</f>
        <v>4818</v>
      </c>
      <c r="K12" s="194">
        <f t="shared" si="2"/>
        <v>7.119846312989509</v>
      </c>
      <c r="L12" s="194">
        <f t="shared" si="3"/>
        <v>274256</v>
      </c>
      <c r="M12" s="194">
        <f t="shared" si="0"/>
        <v>16841</v>
      </c>
      <c r="N12" s="194">
        <f t="shared" si="4"/>
        <v>6.140613149757891</v>
      </c>
    </row>
    <row r="13" spans="1:14" ht="12.75">
      <c r="A13" s="286">
        <v>8</v>
      </c>
      <c r="B13" s="194" t="s">
        <v>164</v>
      </c>
      <c r="C13" s="194">
        <f>'TABLE-5'!D15</f>
        <v>260</v>
      </c>
      <c r="D13" s="194">
        <f>'TABLE-8'!F13</f>
        <v>3</v>
      </c>
      <c r="E13" s="194">
        <f t="shared" si="5"/>
        <v>1.153846153846154</v>
      </c>
      <c r="F13" s="194">
        <f>'TABLE-5'!E15</f>
        <v>968</v>
      </c>
      <c r="G13" s="194">
        <f>'TABLE-8'!J13</f>
        <v>152</v>
      </c>
      <c r="H13" s="194">
        <f t="shared" si="1"/>
        <v>15.702479338842975</v>
      </c>
      <c r="I13" s="194">
        <f>'TABLE-5'!F15</f>
        <v>2490</v>
      </c>
      <c r="J13" s="194">
        <f>'TABLE-8'!N13</f>
        <v>482</v>
      </c>
      <c r="K13" s="194">
        <f t="shared" si="2"/>
        <v>19.3574297188755</v>
      </c>
      <c r="L13" s="194">
        <f t="shared" si="3"/>
        <v>3718</v>
      </c>
      <c r="M13" s="194">
        <f t="shared" si="0"/>
        <v>637</v>
      </c>
      <c r="N13" s="194">
        <f t="shared" si="4"/>
        <v>17.132867132867133</v>
      </c>
    </row>
    <row r="14" spans="1:14" ht="12.75">
      <c r="A14" s="286">
        <v>9</v>
      </c>
      <c r="B14" s="194" t="s">
        <v>14</v>
      </c>
      <c r="C14" s="194">
        <f>'TABLE-5'!D16</f>
        <v>5871</v>
      </c>
      <c r="D14" s="194">
        <f>'TABLE-8'!F14</f>
        <v>394</v>
      </c>
      <c r="E14" s="194">
        <f t="shared" si="5"/>
        <v>6.710952137625617</v>
      </c>
      <c r="F14" s="194">
        <f>'TABLE-5'!E16</f>
        <v>8102</v>
      </c>
      <c r="G14" s="194">
        <f>'TABLE-8'!J14</f>
        <v>531</v>
      </c>
      <c r="H14" s="194">
        <f t="shared" si="1"/>
        <v>6.5539372994322385</v>
      </c>
      <c r="I14" s="194">
        <f>'TABLE-5'!F16</f>
        <v>10299</v>
      </c>
      <c r="J14" s="194">
        <f>'TABLE-8'!N14</f>
        <v>1641</v>
      </c>
      <c r="K14" s="194">
        <f t="shared" si="2"/>
        <v>15.933585785027674</v>
      </c>
      <c r="L14" s="194">
        <f t="shared" si="3"/>
        <v>24272</v>
      </c>
      <c r="M14" s="194">
        <f t="shared" si="0"/>
        <v>2566</v>
      </c>
      <c r="N14" s="194">
        <f t="shared" si="4"/>
        <v>10.571852340145023</v>
      </c>
    </row>
    <row r="15" spans="1:14" ht="12.75">
      <c r="A15" s="286">
        <v>10</v>
      </c>
      <c r="B15" s="194" t="s">
        <v>15</v>
      </c>
      <c r="C15" s="194">
        <f>'TABLE-5'!D17</f>
        <v>680</v>
      </c>
      <c r="D15" s="194">
        <f>'TABLE-8'!F15</f>
        <v>107</v>
      </c>
      <c r="E15" s="194">
        <f t="shared" si="5"/>
        <v>15.735294117647058</v>
      </c>
      <c r="F15" s="194">
        <f>'TABLE-5'!E17</f>
        <v>898</v>
      </c>
      <c r="G15" s="194">
        <f>'TABLE-8'!J15</f>
        <v>93</v>
      </c>
      <c r="H15" s="194">
        <f t="shared" si="1"/>
        <v>10.356347438752785</v>
      </c>
      <c r="I15" s="194">
        <f>'TABLE-5'!F17</f>
        <v>2510</v>
      </c>
      <c r="J15" s="194">
        <f>'TABLE-8'!N15</f>
        <v>416</v>
      </c>
      <c r="K15" s="194">
        <f t="shared" si="2"/>
        <v>16.573705179282868</v>
      </c>
      <c r="L15" s="194">
        <f t="shared" si="3"/>
        <v>4088</v>
      </c>
      <c r="M15" s="194">
        <f t="shared" si="0"/>
        <v>616</v>
      </c>
      <c r="N15" s="194">
        <f t="shared" si="4"/>
        <v>15.068493150684931</v>
      </c>
    </row>
    <row r="16" spans="1:14" ht="12.75">
      <c r="A16" s="286">
        <v>11</v>
      </c>
      <c r="B16" s="194" t="s">
        <v>16</v>
      </c>
      <c r="C16" s="194">
        <f>'TABLE-5'!D18</f>
        <v>1244</v>
      </c>
      <c r="D16" s="194">
        <f>'TABLE-8'!F16</f>
        <v>6</v>
      </c>
      <c r="E16" s="194">
        <f t="shared" si="5"/>
        <v>0.482315112540193</v>
      </c>
      <c r="F16" s="194">
        <f>'TABLE-5'!E18</f>
        <v>3290</v>
      </c>
      <c r="G16" s="194">
        <f>'TABLE-8'!J16</f>
        <v>0</v>
      </c>
      <c r="H16" s="194">
        <f t="shared" si="1"/>
        <v>0</v>
      </c>
      <c r="I16" s="194">
        <f>'TABLE-5'!F18</f>
        <v>2033</v>
      </c>
      <c r="J16" s="194">
        <f>'TABLE-8'!N16</f>
        <v>41</v>
      </c>
      <c r="K16" s="194">
        <f t="shared" si="2"/>
        <v>2.016724053123463</v>
      </c>
      <c r="L16" s="194">
        <f t="shared" si="3"/>
        <v>6567</v>
      </c>
      <c r="M16" s="194">
        <f t="shared" si="0"/>
        <v>47</v>
      </c>
      <c r="N16" s="194">
        <f t="shared" si="4"/>
        <v>0.715699710674585</v>
      </c>
    </row>
    <row r="17" spans="1:14" ht="12.75">
      <c r="A17" s="286">
        <v>12</v>
      </c>
      <c r="B17" s="194" t="s">
        <v>17</v>
      </c>
      <c r="C17" s="194">
        <f>'TABLE-5'!D19</f>
        <v>14996</v>
      </c>
      <c r="D17" s="194">
        <f>'TABLE-8'!F17</f>
        <v>608</v>
      </c>
      <c r="E17" s="194">
        <f t="shared" si="5"/>
        <v>4.0544145105361435</v>
      </c>
      <c r="F17" s="194">
        <f>'TABLE-5'!E19</f>
        <v>6758</v>
      </c>
      <c r="G17" s="194">
        <f>'TABLE-8'!J17</f>
        <v>221</v>
      </c>
      <c r="H17" s="194">
        <f t="shared" si="1"/>
        <v>3.2701982835158327</v>
      </c>
      <c r="I17" s="194">
        <f>'TABLE-5'!F19</f>
        <v>17514</v>
      </c>
      <c r="J17" s="194">
        <f>'TABLE-8'!N17</f>
        <v>2077</v>
      </c>
      <c r="K17" s="194">
        <f t="shared" si="2"/>
        <v>11.859084161242436</v>
      </c>
      <c r="L17" s="194">
        <f t="shared" si="3"/>
        <v>39268</v>
      </c>
      <c r="M17" s="194">
        <f t="shared" si="0"/>
        <v>2906</v>
      </c>
      <c r="N17" s="194">
        <f t="shared" si="4"/>
        <v>7.400427829275746</v>
      </c>
    </row>
    <row r="18" spans="1:14" ht="12.75">
      <c r="A18" s="286">
        <v>13</v>
      </c>
      <c r="B18" s="194" t="s">
        <v>166</v>
      </c>
      <c r="C18" s="194">
        <f>'TABLE-5'!D20</f>
        <v>3839</v>
      </c>
      <c r="D18" s="194">
        <f>'TABLE-8'!F18</f>
        <v>87</v>
      </c>
      <c r="E18" s="194">
        <f t="shared" si="5"/>
        <v>2.2662151601979685</v>
      </c>
      <c r="F18" s="194">
        <f>'TABLE-5'!E20</f>
        <v>5191</v>
      </c>
      <c r="G18" s="194">
        <f>'TABLE-8'!J18</f>
        <v>475</v>
      </c>
      <c r="H18" s="194">
        <f t="shared" si="1"/>
        <v>9.15045270660759</v>
      </c>
      <c r="I18" s="194">
        <f>'TABLE-5'!F20</f>
        <v>4370</v>
      </c>
      <c r="J18" s="194">
        <f>'TABLE-8'!N18</f>
        <v>339</v>
      </c>
      <c r="K18" s="194">
        <f t="shared" si="2"/>
        <v>7.757437070938216</v>
      </c>
      <c r="L18" s="194">
        <f t="shared" si="3"/>
        <v>13400</v>
      </c>
      <c r="M18" s="194">
        <f t="shared" si="0"/>
        <v>901</v>
      </c>
      <c r="N18" s="194">
        <f t="shared" si="4"/>
        <v>6.723880597014925</v>
      </c>
    </row>
    <row r="19" spans="1:14" ht="12.75">
      <c r="A19" s="286">
        <v>14</v>
      </c>
      <c r="B19" s="194" t="s">
        <v>78</v>
      </c>
      <c r="C19" s="194">
        <f>'TABLE-5'!D21</f>
        <v>63692</v>
      </c>
      <c r="D19" s="194">
        <f>'TABLE-8'!F19</f>
        <v>4197</v>
      </c>
      <c r="E19" s="194">
        <f t="shared" si="5"/>
        <v>6.5895245870753</v>
      </c>
      <c r="F19" s="194">
        <f>'TABLE-5'!E21</f>
        <v>30461</v>
      </c>
      <c r="G19" s="194">
        <f>'TABLE-8'!J19</f>
        <v>8557</v>
      </c>
      <c r="H19" s="194">
        <f t="shared" si="1"/>
        <v>28.091658185877023</v>
      </c>
      <c r="I19" s="194">
        <f>'TABLE-5'!F21</f>
        <v>46102</v>
      </c>
      <c r="J19" s="194">
        <f>'TABLE-8'!N19</f>
        <v>7279</v>
      </c>
      <c r="K19" s="194">
        <f t="shared" si="2"/>
        <v>15.788902867554553</v>
      </c>
      <c r="L19" s="194">
        <f t="shared" si="3"/>
        <v>140255</v>
      </c>
      <c r="M19" s="194">
        <f t="shared" si="0"/>
        <v>20033</v>
      </c>
      <c r="N19" s="194">
        <f t="shared" si="4"/>
        <v>14.28326975865388</v>
      </c>
    </row>
    <row r="20" spans="1:14" ht="12.75">
      <c r="A20" s="286">
        <v>15</v>
      </c>
      <c r="B20" s="194" t="s">
        <v>106</v>
      </c>
      <c r="C20" s="194">
        <f>'TABLE-5'!D22</f>
        <v>2643</v>
      </c>
      <c r="D20" s="194">
        <f>'TABLE-8'!F20</f>
        <v>267</v>
      </c>
      <c r="E20" s="194">
        <f t="shared" si="5"/>
        <v>10.102156640181612</v>
      </c>
      <c r="F20" s="194">
        <f>'TABLE-5'!E22</f>
        <v>4531</v>
      </c>
      <c r="G20" s="194">
        <f>'TABLE-8'!J20</f>
        <v>1263</v>
      </c>
      <c r="H20" s="194">
        <f t="shared" si="1"/>
        <v>27.874641359523284</v>
      </c>
      <c r="I20" s="194">
        <f>'TABLE-5'!F22</f>
        <v>9802</v>
      </c>
      <c r="J20" s="194">
        <f>'TABLE-8'!N20</f>
        <v>1838</v>
      </c>
      <c r="K20" s="194">
        <f t="shared" si="2"/>
        <v>18.75127524994899</v>
      </c>
      <c r="L20" s="194">
        <f t="shared" si="3"/>
        <v>16976</v>
      </c>
      <c r="M20" s="194">
        <f t="shared" si="0"/>
        <v>3368</v>
      </c>
      <c r="N20" s="194">
        <f t="shared" si="4"/>
        <v>19.839773798303487</v>
      </c>
    </row>
    <row r="21" spans="1:14" ht="12.75">
      <c r="A21" s="286">
        <v>16</v>
      </c>
      <c r="B21" s="194" t="s">
        <v>20</v>
      </c>
      <c r="C21" s="194">
        <f>'TABLE-5'!D23</f>
        <v>74171</v>
      </c>
      <c r="D21" s="194">
        <f>'TABLE-8'!F21</f>
        <v>3026</v>
      </c>
      <c r="E21" s="194">
        <f t="shared" si="5"/>
        <v>4.079761631904653</v>
      </c>
      <c r="F21" s="194">
        <f>'TABLE-5'!E23</f>
        <v>25501</v>
      </c>
      <c r="G21" s="194">
        <f>'TABLE-8'!J21</f>
        <v>1278</v>
      </c>
      <c r="H21" s="194">
        <f t="shared" si="1"/>
        <v>5.011568173797106</v>
      </c>
      <c r="I21" s="194">
        <f>'TABLE-5'!F23</f>
        <v>45070</v>
      </c>
      <c r="J21" s="194">
        <f>'TABLE-8'!N21</f>
        <v>1505</v>
      </c>
      <c r="K21" s="194">
        <f t="shared" si="2"/>
        <v>3.33925005546927</v>
      </c>
      <c r="L21" s="194">
        <f t="shared" si="3"/>
        <v>144742</v>
      </c>
      <c r="M21" s="194">
        <f t="shared" si="0"/>
        <v>5809</v>
      </c>
      <c r="N21" s="194">
        <f t="shared" si="4"/>
        <v>4.013347887966175</v>
      </c>
    </row>
    <row r="22" spans="1:14" ht="12.75">
      <c r="A22" s="286">
        <v>17</v>
      </c>
      <c r="B22" s="194" t="s">
        <v>21</v>
      </c>
      <c r="C22" s="194">
        <f>'TABLE-5'!D24</f>
        <v>94840</v>
      </c>
      <c r="D22" s="194">
        <f>'TABLE-8'!F22</f>
        <v>4031</v>
      </c>
      <c r="E22" s="194">
        <f t="shared" si="5"/>
        <v>4.250316322226908</v>
      </c>
      <c r="F22" s="194">
        <f>'TABLE-5'!E24</f>
        <v>26751</v>
      </c>
      <c r="G22" s="194">
        <f>'TABLE-8'!J22</f>
        <v>2376</v>
      </c>
      <c r="H22" s="194">
        <f t="shared" si="1"/>
        <v>8.881910956599754</v>
      </c>
      <c r="I22" s="194">
        <f>'TABLE-5'!F24</f>
        <v>48798</v>
      </c>
      <c r="J22" s="194">
        <f>'TABLE-8'!N22</f>
        <v>6142</v>
      </c>
      <c r="K22" s="194">
        <f t="shared" si="2"/>
        <v>12.5865814172712</v>
      </c>
      <c r="L22" s="194">
        <f t="shared" si="3"/>
        <v>170389</v>
      </c>
      <c r="M22" s="194">
        <f t="shared" si="0"/>
        <v>12549</v>
      </c>
      <c r="N22" s="194">
        <f t="shared" si="4"/>
        <v>7.364912054181902</v>
      </c>
    </row>
    <row r="23" spans="1:14" ht="12.75">
      <c r="A23" s="286">
        <v>18</v>
      </c>
      <c r="B23" s="194" t="s">
        <v>19</v>
      </c>
      <c r="C23" s="194">
        <f>'TABLE-5'!D25</f>
        <v>1137</v>
      </c>
      <c r="D23" s="194">
        <f>'TABLE-8'!F23</f>
        <v>131</v>
      </c>
      <c r="E23" s="194">
        <f t="shared" si="5"/>
        <v>11.521547933157432</v>
      </c>
      <c r="F23" s="194">
        <f>'TABLE-5'!E25</f>
        <v>163</v>
      </c>
      <c r="G23" s="194">
        <f>'TABLE-8'!J23</f>
        <v>4</v>
      </c>
      <c r="H23" s="194">
        <f t="shared" si="1"/>
        <v>2.4539877300613497</v>
      </c>
      <c r="I23" s="194">
        <f>'TABLE-5'!F25</f>
        <v>912</v>
      </c>
      <c r="J23" s="194">
        <f>'TABLE-8'!N23</f>
        <v>80</v>
      </c>
      <c r="K23" s="194">
        <f t="shared" si="2"/>
        <v>8.771929824561402</v>
      </c>
      <c r="L23" s="194">
        <f t="shared" si="3"/>
        <v>2212</v>
      </c>
      <c r="M23" s="194">
        <f t="shared" si="0"/>
        <v>215</v>
      </c>
      <c r="N23" s="194">
        <f t="shared" si="4"/>
        <v>9.719710669077758</v>
      </c>
    </row>
    <row r="24" spans="1:14" ht="12.75">
      <c r="A24" s="286">
        <v>19</v>
      </c>
      <c r="B24" s="194" t="s">
        <v>126</v>
      </c>
      <c r="C24" s="194">
        <f>'TABLE-5'!D26</f>
        <v>397</v>
      </c>
      <c r="D24" s="194">
        <f>'TABLE-8'!F24</f>
        <v>3</v>
      </c>
      <c r="E24" s="194">
        <f t="shared" si="5"/>
        <v>0.7556675062972292</v>
      </c>
      <c r="F24" s="194">
        <f>'TABLE-5'!E26</f>
        <v>2029</v>
      </c>
      <c r="G24" s="194">
        <f>'TABLE-8'!J24</f>
        <v>16</v>
      </c>
      <c r="H24" s="194">
        <f t="shared" si="1"/>
        <v>0.7885657959586003</v>
      </c>
      <c r="I24" s="194">
        <f>'TABLE-5'!F26</f>
        <v>5445</v>
      </c>
      <c r="J24" s="194">
        <f>'TABLE-8'!N24</f>
        <v>16</v>
      </c>
      <c r="K24" s="194">
        <f t="shared" si="2"/>
        <v>0.2938475665748393</v>
      </c>
      <c r="L24" s="194">
        <f t="shared" si="3"/>
        <v>7871</v>
      </c>
      <c r="M24" s="194">
        <f t="shared" si="0"/>
        <v>35</v>
      </c>
      <c r="N24" s="194">
        <f t="shared" si="4"/>
        <v>0.4446703087282429</v>
      </c>
    </row>
    <row r="25" spans="1:14" s="203" customFormat="1" ht="14.25">
      <c r="A25" s="295"/>
      <c r="B25" s="201" t="s">
        <v>226</v>
      </c>
      <c r="C25" s="201">
        <f>SUM(C6:C24)</f>
        <v>772746</v>
      </c>
      <c r="D25" s="201">
        <f aca="true" t="shared" si="6" ref="D25:M25">SUM(D6:D24)</f>
        <v>33132</v>
      </c>
      <c r="E25" s="202">
        <f t="shared" si="5"/>
        <v>4.287566677795809</v>
      </c>
      <c r="F25" s="201">
        <f t="shared" si="6"/>
        <v>271788</v>
      </c>
      <c r="G25" s="201">
        <f t="shared" si="6"/>
        <v>28154</v>
      </c>
      <c r="H25" s="202">
        <f t="shared" si="1"/>
        <v>10.35880907177653</v>
      </c>
      <c r="I25" s="201">
        <f t="shared" si="6"/>
        <v>397892</v>
      </c>
      <c r="J25" s="201">
        <f t="shared" si="6"/>
        <v>40467</v>
      </c>
      <c r="K25" s="202">
        <f t="shared" si="2"/>
        <v>10.17034773255054</v>
      </c>
      <c r="L25" s="201">
        <f t="shared" si="6"/>
        <v>1442426</v>
      </c>
      <c r="M25" s="201">
        <f t="shared" si="6"/>
        <v>101753</v>
      </c>
      <c r="N25" s="202">
        <f t="shared" si="4"/>
        <v>7.054296026277951</v>
      </c>
    </row>
    <row r="26" spans="1:14" ht="12.75">
      <c r="A26" s="55">
        <v>20</v>
      </c>
      <c r="B26" s="194" t="s">
        <v>23</v>
      </c>
      <c r="C26" s="194">
        <f>'TABLE-5'!D28</f>
        <v>0</v>
      </c>
      <c r="D26" s="194">
        <f>'TABLE-8'!F26</f>
        <v>0</v>
      </c>
      <c r="E26" s="448">
        <v>0</v>
      </c>
      <c r="F26" s="194">
        <f>'TABLE-5'!E28</f>
        <v>566</v>
      </c>
      <c r="G26" s="194">
        <f>'TABLE-8'!J26</f>
        <v>121</v>
      </c>
      <c r="H26" s="194">
        <f t="shared" si="1"/>
        <v>21.37809187279152</v>
      </c>
      <c r="I26" s="194">
        <f>'TABLE-5'!F28</f>
        <v>755</v>
      </c>
      <c r="J26" s="194">
        <f>'TABLE-8'!N26</f>
        <v>107</v>
      </c>
      <c r="K26" s="194">
        <f t="shared" si="2"/>
        <v>14.172185430463577</v>
      </c>
      <c r="L26" s="194">
        <f aca="true" t="shared" si="7" ref="L26:L32">C26+F26+I26</f>
        <v>1321</v>
      </c>
      <c r="M26" s="194">
        <f aca="true" t="shared" si="8" ref="M26:M32">D26+G26+J26</f>
        <v>228</v>
      </c>
      <c r="N26" s="194">
        <f t="shared" si="4"/>
        <v>17.259651778955337</v>
      </c>
    </row>
    <row r="27" spans="1:14" ht="12.75">
      <c r="A27" s="55">
        <v>21</v>
      </c>
      <c r="B27" s="194" t="s">
        <v>274</v>
      </c>
      <c r="C27" s="194">
        <f>'TABLE-5'!D29</f>
        <v>8</v>
      </c>
      <c r="D27" s="194">
        <f>'TABLE-8'!F27</f>
        <v>0</v>
      </c>
      <c r="E27" s="448">
        <v>0</v>
      </c>
      <c r="F27" s="194">
        <f>'TABLE-5'!E29</f>
        <v>1519</v>
      </c>
      <c r="G27" s="194">
        <f>'TABLE-8'!J27</f>
        <v>280</v>
      </c>
      <c r="H27" s="194">
        <f t="shared" si="1"/>
        <v>18.433179723502306</v>
      </c>
      <c r="I27" s="194">
        <f>'TABLE-5'!F29</f>
        <v>1652</v>
      </c>
      <c r="J27" s="194">
        <f>'TABLE-8'!N27</f>
        <v>44</v>
      </c>
      <c r="K27" s="194">
        <f t="shared" si="2"/>
        <v>2.663438256658596</v>
      </c>
      <c r="L27" s="194">
        <f t="shared" si="7"/>
        <v>3179</v>
      </c>
      <c r="M27" s="194">
        <f t="shared" si="8"/>
        <v>324</v>
      </c>
      <c r="N27" s="194">
        <f t="shared" si="4"/>
        <v>10.191884240327147</v>
      </c>
    </row>
    <row r="28" spans="1:14" ht="12.75">
      <c r="A28" s="55">
        <v>22</v>
      </c>
      <c r="B28" s="194" t="s">
        <v>171</v>
      </c>
      <c r="C28" s="194">
        <f>'TABLE-5'!D30</f>
        <v>800</v>
      </c>
      <c r="D28" s="194">
        <f>'TABLE-8'!F28</f>
        <v>0</v>
      </c>
      <c r="E28" s="448">
        <v>0</v>
      </c>
      <c r="F28" s="194">
        <f>'TABLE-5'!E30</f>
        <v>723</v>
      </c>
      <c r="G28" s="194">
        <f>'TABLE-8'!J28</f>
        <v>97</v>
      </c>
      <c r="H28" s="194">
        <f t="shared" si="1"/>
        <v>13.416320885200554</v>
      </c>
      <c r="I28" s="194">
        <f>'TABLE-5'!F30</f>
        <v>2816</v>
      </c>
      <c r="J28" s="194">
        <f>'TABLE-8'!N28</f>
        <v>143</v>
      </c>
      <c r="K28" s="194">
        <f t="shared" si="2"/>
        <v>5.078125</v>
      </c>
      <c r="L28" s="194">
        <f t="shared" si="7"/>
        <v>4339</v>
      </c>
      <c r="M28" s="194">
        <f t="shared" si="8"/>
        <v>240</v>
      </c>
      <c r="N28" s="194">
        <f t="shared" si="4"/>
        <v>5.531228393639087</v>
      </c>
    </row>
    <row r="29" spans="1:14" ht="12.75">
      <c r="A29" s="55">
        <v>23</v>
      </c>
      <c r="B29" s="194" t="s">
        <v>22</v>
      </c>
      <c r="C29" s="194">
        <f>'TABLE-5'!D31</f>
        <v>28</v>
      </c>
      <c r="D29" s="194">
        <f>'TABLE-8'!F29</f>
        <v>0</v>
      </c>
      <c r="E29" s="194">
        <f t="shared" si="5"/>
        <v>0</v>
      </c>
      <c r="F29" s="194">
        <f>'TABLE-5'!E31</f>
        <v>1228</v>
      </c>
      <c r="G29" s="194">
        <f>'TABLE-8'!J29</f>
        <v>30</v>
      </c>
      <c r="H29" s="194">
        <f t="shared" si="1"/>
        <v>2.44299674267101</v>
      </c>
      <c r="I29" s="194">
        <f>'TABLE-5'!F31</f>
        <v>906</v>
      </c>
      <c r="J29" s="194">
        <f>'TABLE-8'!N29</f>
        <v>34</v>
      </c>
      <c r="K29" s="194">
        <f t="shared" si="2"/>
        <v>3.7527593818984544</v>
      </c>
      <c r="L29" s="194">
        <f t="shared" si="7"/>
        <v>2162</v>
      </c>
      <c r="M29" s="194">
        <f t="shared" si="8"/>
        <v>64</v>
      </c>
      <c r="N29" s="194">
        <f t="shared" si="4"/>
        <v>2.960222016651249</v>
      </c>
    </row>
    <row r="30" spans="1:14" ht="12.75">
      <c r="A30" s="55">
        <v>24</v>
      </c>
      <c r="B30" s="194" t="s">
        <v>143</v>
      </c>
      <c r="C30" s="194">
        <f>'TABLE-5'!D32</f>
        <v>836</v>
      </c>
      <c r="D30" s="194">
        <f>'TABLE-8'!F30</f>
        <v>2</v>
      </c>
      <c r="E30" s="194">
        <f t="shared" si="5"/>
        <v>0.23923444976076555</v>
      </c>
      <c r="F30" s="194">
        <f>'TABLE-5'!E32</f>
        <v>1166</v>
      </c>
      <c r="G30" s="194">
        <f>'TABLE-8'!J30</f>
        <v>53</v>
      </c>
      <c r="H30" s="194">
        <f t="shared" si="1"/>
        <v>4.545454545454546</v>
      </c>
      <c r="I30" s="194">
        <f>'TABLE-5'!F32</f>
        <v>4470</v>
      </c>
      <c r="J30" s="194">
        <f>'TABLE-8'!N30</f>
        <v>81</v>
      </c>
      <c r="K30" s="194">
        <f t="shared" si="2"/>
        <v>1.8120805369127517</v>
      </c>
      <c r="L30" s="194">
        <f t="shared" si="7"/>
        <v>6472</v>
      </c>
      <c r="M30" s="194">
        <f t="shared" si="8"/>
        <v>136</v>
      </c>
      <c r="N30" s="194">
        <f t="shared" si="4"/>
        <v>2.1013597033374536</v>
      </c>
    </row>
    <row r="31" spans="1:14" ht="12.75">
      <c r="A31" s="55">
        <v>25</v>
      </c>
      <c r="B31" s="194" t="s">
        <v>18</v>
      </c>
      <c r="C31" s="194">
        <f>'TABLE-5'!D33</f>
        <v>343322</v>
      </c>
      <c r="D31" s="194">
        <f>'TABLE-8'!F31</f>
        <v>17699</v>
      </c>
      <c r="E31" s="194">
        <f t="shared" si="5"/>
        <v>5.155218715957615</v>
      </c>
      <c r="F31" s="194">
        <f>'TABLE-5'!E33</f>
        <v>119233</v>
      </c>
      <c r="G31" s="194">
        <f>'TABLE-8'!J31</f>
        <v>11888</v>
      </c>
      <c r="H31" s="194">
        <f t="shared" si="1"/>
        <v>9.970394102303892</v>
      </c>
      <c r="I31" s="194">
        <f>'TABLE-5'!F33</f>
        <v>269150</v>
      </c>
      <c r="J31" s="194">
        <f>'TABLE-8'!N31</f>
        <v>8959</v>
      </c>
      <c r="K31" s="194">
        <f t="shared" si="2"/>
        <v>3.3286271595764445</v>
      </c>
      <c r="L31" s="194">
        <f t="shared" si="7"/>
        <v>731705</v>
      </c>
      <c r="M31" s="194">
        <f t="shared" si="8"/>
        <v>38546</v>
      </c>
      <c r="N31" s="194">
        <f t="shared" si="4"/>
        <v>5.267970015238381</v>
      </c>
    </row>
    <row r="32" spans="1:14" ht="12.75">
      <c r="A32" s="55">
        <v>26</v>
      </c>
      <c r="B32" s="194" t="s">
        <v>105</v>
      </c>
      <c r="C32" s="194">
        <f>'TABLE-5'!D34</f>
        <v>226686</v>
      </c>
      <c r="D32" s="194">
        <f>'TABLE-8'!F32</f>
        <v>2363</v>
      </c>
      <c r="E32" s="194">
        <f t="shared" si="5"/>
        <v>1.0424110884659836</v>
      </c>
      <c r="F32" s="194">
        <f>'TABLE-5'!E34</f>
        <v>132216</v>
      </c>
      <c r="G32" s="194">
        <f>'TABLE-8'!J32</f>
        <v>4518</v>
      </c>
      <c r="H32" s="194">
        <f t="shared" si="1"/>
        <v>3.4171355962969683</v>
      </c>
      <c r="I32" s="194">
        <f>'TABLE-5'!F34</f>
        <v>87798</v>
      </c>
      <c r="J32" s="194">
        <f>'TABLE-8'!N32</f>
        <v>2390</v>
      </c>
      <c r="K32" s="194">
        <f t="shared" si="2"/>
        <v>2.722157680129388</v>
      </c>
      <c r="L32" s="194">
        <f t="shared" si="7"/>
        <v>446700</v>
      </c>
      <c r="M32" s="194">
        <f t="shared" si="8"/>
        <v>9271</v>
      </c>
      <c r="N32" s="194">
        <f t="shared" si="4"/>
        <v>2.07544213118424</v>
      </c>
    </row>
    <row r="33" spans="1:14" s="203" customFormat="1" ht="14.25">
      <c r="A33" s="295"/>
      <c r="B33" s="201" t="s">
        <v>228</v>
      </c>
      <c r="C33" s="201">
        <f>SUM(C26:C32)</f>
        <v>571680</v>
      </c>
      <c r="D33" s="201">
        <f aca="true" t="shared" si="9" ref="D33:M33">SUM(D26:D32)</f>
        <v>20064</v>
      </c>
      <c r="E33" s="202">
        <f t="shared" si="5"/>
        <v>3.509655751469354</v>
      </c>
      <c r="F33" s="201">
        <f t="shared" si="9"/>
        <v>256651</v>
      </c>
      <c r="G33" s="201">
        <f t="shared" si="9"/>
        <v>16987</v>
      </c>
      <c r="H33" s="202">
        <f t="shared" si="1"/>
        <v>6.618715687840686</v>
      </c>
      <c r="I33" s="201">
        <f t="shared" si="9"/>
        <v>367547</v>
      </c>
      <c r="J33" s="201">
        <f t="shared" si="9"/>
        <v>11758</v>
      </c>
      <c r="K33" s="202">
        <f t="shared" si="2"/>
        <v>3.1990466525369543</v>
      </c>
      <c r="L33" s="201">
        <f t="shared" si="9"/>
        <v>1195878</v>
      </c>
      <c r="M33" s="201">
        <f t="shared" si="9"/>
        <v>48809</v>
      </c>
      <c r="N33" s="202">
        <f t="shared" si="4"/>
        <v>4.081436400703082</v>
      </c>
    </row>
    <row r="34" spans="1:14" ht="12.75">
      <c r="A34" s="55">
        <v>27</v>
      </c>
      <c r="B34" s="194" t="s">
        <v>165</v>
      </c>
      <c r="C34" s="194">
        <f>'TABLE-5'!D36</f>
        <v>644</v>
      </c>
      <c r="D34" s="194">
        <f>'TABLE-8'!F34</f>
        <v>33</v>
      </c>
      <c r="E34" s="194">
        <f t="shared" si="5"/>
        <v>5.124223602484472</v>
      </c>
      <c r="F34" s="194">
        <f>'TABLE-5'!E36</f>
        <v>908</v>
      </c>
      <c r="G34" s="194">
        <f>'TABLE-8'!J34</f>
        <v>50</v>
      </c>
      <c r="H34" s="194">
        <f t="shared" si="1"/>
        <v>5.506607929515418</v>
      </c>
      <c r="I34" s="194">
        <f>'TABLE-5'!F36</f>
        <v>2287</v>
      </c>
      <c r="J34" s="194">
        <f>'TABLE-8'!N34</f>
        <v>178</v>
      </c>
      <c r="K34" s="194">
        <f t="shared" si="2"/>
        <v>7.783121993878443</v>
      </c>
      <c r="L34" s="194">
        <f aca="true" t="shared" si="10" ref="L34:L46">C34+F34+I34</f>
        <v>3839</v>
      </c>
      <c r="M34" s="194">
        <f aca="true" t="shared" si="11" ref="M34:M46">D34+G34+J34</f>
        <v>261</v>
      </c>
      <c r="N34" s="194">
        <f t="shared" si="4"/>
        <v>6.798645480593906</v>
      </c>
    </row>
    <row r="35" spans="1:14" ht="12.75">
      <c r="A35" s="55">
        <v>28</v>
      </c>
      <c r="B35" s="194" t="s">
        <v>234</v>
      </c>
      <c r="C35" s="194">
        <f>'TABLE-5'!D37</f>
        <v>9496</v>
      </c>
      <c r="D35" s="194">
        <f>'TABLE-8'!F35</f>
        <v>0</v>
      </c>
      <c r="E35" s="194">
        <f t="shared" si="5"/>
        <v>0</v>
      </c>
      <c r="F35" s="194">
        <f>'TABLE-5'!E37</f>
        <v>15491</v>
      </c>
      <c r="G35" s="194">
        <f>'TABLE-8'!J35</f>
        <v>0</v>
      </c>
      <c r="H35" s="194">
        <f t="shared" si="1"/>
        <v>0</v>
      </c>
      <c r="I35" s="194">
        <f>'TABLE-5'!F37</f>
        <v>10453</v>
      </c>
      <c r="J35" s="194">
        <f>'TABLE-8'!N35</f>
        <v>0</v>
      </c>
      <c r="K35" s="194">
        <f t="shared" si="2"/>
        <v>0</v>
      </c>
      <c r="L35" s="194">
        <f t="shared" si="10"/>
        <v>35440</v>
      </c>
      <c r="M35" s="194">
        <f t="shared" si="11"/>
        <v>0</v>
      </c>
      <c r="N35" s="194">
        <f t="shared" si="4"/>
        <v>0</v>
      </c>
    </row>
    <row r="36" spans="1:14" ht="12.75">
      <c r="A36" s="55">
        <v>29</v>
      </c>
      <c r="B36" s="194" t="s">
        <v>220</v>
      </c>
      <c r="C36" s="194">
        <f>'TABLE-5'!D38</f>
        <v>28138</v>
      </c>
      <c r="D36" s="194">
        <f>'TABLE-8'!F36</f>
        <v>0</v>
      </c>
      <c r="E36" s="194">
        <f t="shared" si="5"/>
        <v>0</v>
      </c>
      <c r="F36" s="194">
        <f>'TABLE-5'!E38</f>
        <v>2163</v>
      </c>
      <c r="G36" s="194">
        <f>'TABLE-8'!J36</f>
        <v>0</v>
      </c>
      <c r="H36" s="194">
        <f t="shared" si="1"/>
        <v>0</v>
      </c>
      <c r="I36" s="194">
        <f>'TABLE-5'!F38</f>
        <v>113171</v>
      </c>
      <c r="J36" s="194">
        <f>'TABLE-8'!N36</f>
        <v>0</v>
      </c>
      <c r="K36" s="194">
        <f t="shared" si="2"/>
        <v>0</v>
      </c>
      <c r="L36" s="194">
        <f t="shared" si="10"/>
        <v>143472</v>
      </c>
      <c r="M36" s="194">
        <f t="shared" si="11"/>
        <v>0</v>
      </c>
      <c r="N36" s="194">
        <f t="shared" si="4"/>
        <v>0</v>
      </c>
    </row>
    <row r="37" spans="1:14" ht="12.75">
      <c r="A37" s="55">
        <v>30</v>
      </c>
      <c r="B37" s="194" t="s">
        <v>239</v>
      </c>
      <c r="C37" s="194">
        <f>'TABLE-5'!D39</f>
        <v>37400</v>
      </c>
      <c r="D37" s="194">
        <f>'TABLE-8'!F37</f>
        <v>569</v>
      </c>
      <c r="E37" s="194">
        <f t="shared" si="5"/>
        <v>1.5213903743315507</v>
      </c>
      <c r="F37" s="194">
        <f>'TABLE-5'!E39</f>
        <v>2904</v>
      </c>
      <c r="G37" s="194">
        <f>'TABLE-8'!J37</f>
        <v>652</v>
      </c>
      <c r="H37" s="194">
        <v>0</v>
      </c>
      <c r="I37" s="194">
        <f>'TABLE-5'!F39</f>
        <v>2760</v>
      </c>
      <c r="J37" s="194">
        <f>'TABLE-8'!N37</f>
        <v>326</v>
      </c>
      <c r="K37" s="194">
        <f t="shared" si="2"/>
        <v>11.81159420289855</v>
      </c>
      <c r="L37" s="194">
        <f t="shared" si="10"/>
        <v>43064</v>
      </c>
      <c r="M37" s="194">
        <f t="shared" si="11"/>
        <v>1547</v>
      </c>
      <c r="N37" s="194">
        <f t="shared" si="4"/>
        <v>3.592327698309493</v>
      </c>
    </row>
    <row r="38" spans="1:14" ht="12.75">
      <c r="A38" s="55">
        <v>31</v>
      </c>
      <c r="B38" s="194" t="s">
        <v>221</v>
      </c>
      <c r="C38" s="194">
        <f>'TABLE-5'!D40</f>
        <v>92</v>
      </c>
      <c r="D38" s="194">
        <f>'TABLE-8'!F38</f>
        <v>0</v>
      </c>
      <c r="E38" s="194">
        <f t="shared" si="5"/>
        <v>0</v>
      </c>
      <c r="F38" s="194">
        <f>'TABLE-5'!E40</f>
        <v>0</v>
      </c>
      <c r="G38" s="194">
        <f>'TABLE-8'!J38</f>
        <v>0</v>
      </c>
      <c r="H38" s="194">
        <v>0</v>
      </c>
      <c r="I38" s="194">
        <f>'TABLE-5'!F40</f>
        <v>5552</v>
      </c>
      <c r="J38" s="194">
        <f>'TABLE-8'!N38</f>
        <v>0</v>
      </c>
      <c r="K38" s="194">
        <f t="shared" si="2"/>
        <v>0</v>
      </c>
      <c r="L38" s="194">
        <f t="shared" si="10"/>
        <v>5644</v>
      </c>
      <c r="M38" s="194">
        <f t="shared" si="11"/>
        <v>0</v>
      </c>
      <c r="N38" s="194">
        <f t="shared" si="4"/>
        <v>0</v>
      </c>
    </row>
    <row r="39" spans="1:14" ht="12.75">
      <c r="A39" s="55">
        <v>32</v>
      </c>
      <c r="B39" s="194" t="s">
        <v>222</v>
      </c>
      <c r="C39" s="194">
        <f>'TABLE-5'!D41</f>
        <v>517</v>
      </c>
      <c r="D39" s="194">
        <f>'TABLE-8'!F39</f>
        <v>0</v>
      </c>
      <c r="E39" s="194">
        <f t="shared" si="5"/>
        <v>0</v>
      </c>
      <c r="F39" s="194">
        <f>'TABLE-5'!E41</f>
        <v>3612</v>
      </c>
      <c r="G39" s="194">
        <f>'TABLE-8'!J39</f>
        <v>121</v>
      </c>
      <c r="H39" s="194">
        <f t="shared" si="1"/>
        <v>3.349944629014397</v>
      </c>
      <c r="I39" s="194">
        <f>'TABLE-5'!F41</f>
        <v>0</v>
      </c>
      <c r="J39" s="194">
        <f>'TABLE-8'!N39</f>
        <v>0</v>
      </c>
      <c r="K39" s="194">
        <v>0</v>
      </c>
      <c r="L39" s="194">
        <f t="shared" si="10"/>
        <v>4129</v>
      </c>
      <c r="M39" s="194">
        <f t="shared" si="11"/>
        <v>121</v>
      </c>
      <c r="N39" s="194">
        <f t="shared" si="4"/>
        <v>2.930491644465972</v>
      </c>
    </row>
    <row r="40" spans="1:14" ht="12.75">
      <c r="A40" s="113">
        <v>33</v>
      </c>
      <c r="B40" s="445" t="s">
        <v>455</v>
      </c>
      <c r="C40" s="194">
        <f>'TABLE-5'!D42</f>
        <v>0</v>
      </c>
      <c r="D40" s="194">
        <f>'TABLE-8'!F41</f>
        <v>0</v>
      </c>
      <c r="E40" s="194">
        <v>0</v>
      </c>
      <c r="F40" s="194">
        <f>'TABLE-5'!E42</f>
        <v>15</v>
      </c>
      <c r="G40" s="194">
        <f>'TABLE-8'!J41</f>
        <v>0</v>
      </c>
      <c r="H40" s="194">
        <f t="shared" si="1"/>
        <v>0</v>
      </c>
      <c r="I40" s="194">
        <f>'TABLE-5'!F42</f>
        <v>162</v>
      </c>
      <c r="J40" s="194">
        <f>'TABLE-8'!N41</f>
        <v>0</v>
      </c>
      <c r="K40" s="194">
        <f t="shared" si="2"/>
        <v>0</v>
      </c>
      <c r="L40" s="194">
        <f t="shared" si="10"/>
        <v>177</v>
      </c>
      <c r="M40" s="194">
        <f t="shared" si="11"/>
        <v>0</v>
      </c>
      <c r="N40" s="194">
        <f t="shared" si="4"/>
        <v>0</v>
      </c>
    </row>
    <row r="41" spans="1:14" ht="12.75">
      <c r="A41" s="55">
        <v>34</v>
      </c>
      <c r="B41" s="194" t="s">
        <v>243</v>
      </c>
      <c r="C41" s="194">
        <f>'TABLE-5'!D43</f>
        <v>0</v>
      </c>
      <c r="D41" s="194">
        <f>'TABLE-8'!F41</f>
        <v>0</v>
      </c>
      <c r="E41" s="448">
        <v>0</v>
      </c>
      <c r="F41" s="194">
        <f>'TABLE-5'!E43</f>
        <v>0</v>
      </c>
      <c r="G41" s="194">
        <f>'TABLE-8'!J41</f>
        <v>0</v>
      </c>
      <c r="H41" s="194">
        <v>0</v>
      </c>
      <c r="I41" s="194">
        <f>'TABLE-5'!F43</f>
        <v>374</v>
      </c>
      <c r="J41" s="194">
        <f>'TABLE-8'!N41</f>
        <v>0</v>
      </c>
      <c r="K41" s="194">
        <f t="shared" si="2"/>
        <v>0</v>
      </c>
      <c r="L41" s="194">
        <f t="shared" si="10"/>
        <v>374</v>
      </c>
      <c r="M41" s="194">
        <f t="shared" si="11"/>
        <v>0</v>
      </c>
      <c r="N41" s="194">
        <f t="shared" si="4"/>
        <v>0</v>
      </c>
    </row>
    <row r="42" spans="1:14" ht="12.75">
      <c r="A42" s="55">
        <v>35</v>
      </c>
      <c r="B42" s="194" t="s">
        <v>261</v>
      </c>
      <c r="C42" s="194">
        <f>'TABLE-5'!D44</f>
        <v>346</v>
      </c>
      <c r="D42" s="194">
        <f>'TABLE-8'!F42</f>
        <v>0</v>
      </c>
      <c r="E42" s="194">
        <f t="shared" si="5"/>
        <v>0</v>
      </c>
      <c r="F42" s="194">
        <f>'TABLE-5'!E44</f>
        <v>1219</v>
      </c>
      <c r="G42" s="194">
        <f>'TABLE-8'!J42</f>
        <v>4</v>
      </c>
      <c r="H42" s="194">
        <f t="shared" si="1"/>
        <v>0.3281378178835111</v>
      </c>
      <c r="I42" s="194">
        <f>'TABLE-5'!F44</f>
        <v>727</v>
      </c>
      <c r="J42" s="194">
        <f>'TABLE-8'!N42</f>
        <v>12</v>
      </c>
      <c r="K42" s="194">
        <f t="shared" si="2"/>
        <v>1.6506189821182942</v>
      </c>
      <c r="L42" s="194">
        <f t="shared" si="10"/>
        <v>2292</v>
      </c>
      <c r="M42" s="194">
        <f t="shared" si="11"/>
        <v>16</v>
      </c>
      <c r="N42" s="194">
        <f t="shared" si="4"/>
        <v>0.6980802792321117</v>
      </c>
    </row>
    <row r="43" spans="1:14" ht="12.75">
      <c r="A43" s="55">
        <v>36</v>
      </c>
      <c r="B43" s="194" t="s">
        <v>24</v>
      </c>
      <c r="C43" s="194">
        <f>'TABLE-5'!D45</f>
        <v>96</v>
      </c>
      <c r="D43" s="194">
        <f>'TABLE-8'!F43</f>
        <v>12</v>
      </c>
      <c r="E43" s="194">
        <f t="shared" si="5"/>
        <v>12.5</v>
      </c>
      <c r="F43" s="194">
        <f>'TABLE-5'!E45</f>
        <v>863</v>
      </c>
      <c r="G43" s="194">
        <f>'TABLE-8'!J43</f>
        <v>0</v>
      </c>
      <c r="H43" s="194">
        <f t="shared" si="1"/>
        <v>0</v>
      </c>
      <c r="I43" s="194">
        <f>'TABLE-5'!F45</f>
        <v>987</v>
      </c>
      <c r="J43" s="194">
        <f>'TABLE-8'!N43</f>
        <v>42</v>
      </c>
      <c r="K43" s="194">
        <f t="shared" si="2"/>
        <v>4.25531914893617</v>
      </c>
      <c r="L43" s="194">
        <f t="shared" si="10"/>
        <v>1946</v>
      </c>
      <c r="M43" s="194">
        <f t="shared" si="11"/>
        <v>54</v>
      </c>
      <c r="N43" s="194">
        <f t="shared" si="4"/>
        <v>2.774922918807811</v>
      </c>
    </row>
    <row r="44" spans="1:14" ht="12.75">
      <c r="A44" s="55">
        <v>37</v>
      </c>
      <c r="B44" s="194" t="s">
        <v>225</v>
      </c>
      <c r="C44" s="194">
        <f>'TABLE-5'!D46</f>
        <v>7</v>
      </c>
      <c r="D44" s="194">
        <f>'TABLE-8'!F44</f>
        <v>0</v>
      </c>
      <c r="E44" s="194">
        <f t="shared" si="5"/>
        <v>0</v>
      </c>
      <c r="F44" s="194">
        <f>'TABLE-5'!E46</f>
        <v>4</v>
      </c>
      <c r="G44" s="194">
        <f>'TABLE-8'!J44</f>
        <v>0</v>
      </c>
      <c r="H44" s="194">
        <f t="shared" si="1"/>
        <v>0</v>
      </c>
      <c r="I44" s="194">
        <f>'TABLE-5'!F46</f>
        <v>67</v>
      </c>
      <c r="J44" s="194">
        <f>'TABLE-8'!N44</f>
        <v>7</v>
      </c>
      <c r="K44" s="194">
        <f t="shared" si="2"/>
        <v>10.44776119402985</v>
      </c>
      <c r="L44" s="194">
        <f t="shared" si="10"/>
        <v>78</v>
      </c>
      <c r="M44" s="194">
        <f>D44+G44+J44</f>
        <v>7</v>
      </c>
      <c r="N44" s="194">
        <f>M44/L44*100</f>
        <v>8.974358974358974</v>
      </c>
    </row>
    <row r="45" spans="1:14" ht="12.75">
      <c r="A45" s="55">
        <v>38</v>
      </c>
      <c r="B45" s="194" t="s">
        <v>456</v>
      </c>
      <c r="C45" s="194">
        <f>'TABLE-5'!D47</f>
        <v>6</v>
      </c>
      <c r="D45" s="194">
        <f>'TABLE-8'!F45</f>
        <v>0</v>
      </c>
      <c r="E45" s="194">
        <v>0</v>
      </c>
      <c r="F45" s="194">
        <f>'TABLE-5'!E47</f>
        <v>0</v>
      </c>
      <c r="G45" s="194">
        <f>'TABLE-8'!J45</f>
        <v>0</v>
      </c>
      <c r="H45" s="194">
        <v>0</v>
      </c>
      <c r="I45" s="194">
        <f>'TABLE-5'!F47</f>
        <v>84</v>
      </c>
      <c r="J45" s="194">
        <f>'TABLE-8'!N45</f>
        <v>0</v>
      </c>
      <c r="K45" s="194">
        <f t="shared" si="2"/>
        <v>0</v>
      </c>
      <c r="L45" s="194">
        <f t="shared" si="10"/>
        <v>90</v>
      </c>
      <c r="M45" s="194">
        <f>D45+G45+J45</f>
        <v>0</v>
      </c>
      <c r="N45" s="194">
        <f>M45/L45*100</f>
        <v>0</v>
      </c>
    </row>
    <row r="46" spans="1:14" ht="12.75">
      <c r="A46" s="55">
        <v>39</v>
      </c>
      <c r="B46" s="194" t="s">
        <v>536</v>
      </c>
      <c r="C46" s="194">
        <f>'TABLE-5'!D48</f>
        <v>24238</v>
      </c>
      <c r="D46" s="194">
        <f>'TABLE-8'!F46</f>
        <v>850</v>
      </c>
      <c r="E46" s="194">
        <f t="shared" si="5"/>
        <v>3.5068900074263554</v>
      </c>
      <c r="F46" s="194">
        <f>'TABLE-5'!E48</f>
        <v>9723</v>
      </c>
      <c r="G46" s="194">
        <f>'TABLE-8'!J46</f>
        <v>98</v>
      </c>
      <c r="H46" s="194">
        <f t="shared" si="1"/>
        <v>1.0079193664506838</v>
      </c>
      <c r="I46" s="194">
        <f>'TABLE-5'!F48</f>
        <v>1535</v>
      </c>
      <c r="J46" s="194">
        <f>'TABLE-8'!N46</f>
        <v>0</v>
      </c>
      <c r="K46" s="194">
        <f t="shared" si="2"/>
        <v>0</v>
      </c>
      <c r="L46" s="194">
        <f t="shared" si="10"/>
        <v>35496</v>
      </c>
      <c r="M46" s="194">
        <f t="shared" si="11"/>
        <v>948</v>
      </c>
      <c r="N46" s="194">
        <f t="shared" si="4"/>
        <v>2.6707234617985125</v>
      </c>
    </row>
    <row r="47" spans="1:14" s="203" customFormat="1" ht="14.25">
      <c r="A47" s="295"/>
      <c r="B47" s="201" t="s">
        <v>227</v>
      </c>
      <c r="C47" s="201">
        <f aca="true" t="shared" si="12" ref="C47:M47">SUM(C34:C46)</f>
        <v>100980</v>
      </c>
      <c r="D47" s="201">
        <f t="shared" si="12"/>
        <v>1464</v>
      </c>
      <c r="E47" s="202">
        <f t="shared" si="5"/>
        <v>1.4497920380273321</v>
      </c>
      <c r="F47" s="201">
        <f t="shared" si="12"/>
        <v>36902</v>
      </c>
      <c r="G47" s="201">
        <f t="shared" si="12"/>
        <v>925</v>
      </c>
      <c r="H47" s="202">
        <f t="shared" si="1"/>
        <v>2.5066392065470704</v>
      </c>
      <c r="I47" s="201">
        <f t="shared" si="12"/>
        <v>138159</v>
      </c>
      <c r="J47" s="201">
        <f t="shared" si="12"/>
        <v>565</v>
      </c>
      <c r="K47" s="202">
        <f t="shared" si="2"/>
        <v>0.4089491093595061</v>
      </c>
      <c r="L47" s="201">
        <f t="shared" si="12"/>
        <v>276041</v>
      </c>
      <c r="M47" s="201">
        <f t="shared" si="12"/>
        <v>2954</v>
      </c>
      <c r="N47" s="202">
        <f t="shared" si="4"/>
        <v>1.0701308863538388</v>
      </c>
    </row>
    <row r="48" spans="1:14" s="203" customFormat="1" ht="14.25">
      <c r="A48" s="295"/>
      <c r="B48" s="495" t="s">
        <v>125</v>
      </c>
      <c r="C48" s="201">
        <f>C25+C33+C47</f>
        <v>1445406</v>
      </c>
      <c r="D48" s="201">
        <f>D25+D33+D47</f>
        <v>54660</v>
      </c>
      <c r="E48" s="202">
        <f t="shared" si="5"/>
        <v>3.7816364398653386</v>
      </c>
      <c r="F48" s="201">
        <f>F25+F33+F47</f>
        <v>565341</v>
      </c>
      <c r="G48" s="201">
        <f>G25+G33+G47</f>
        <v>46066</v>
      </c>
      <c r="H48" s="202">
        <f t="shared" si="1"/>
        <v>8.148356478656245</v>
      </c>
      <c r="I48" s="201">
        <f>I25+I33+I47</f>
        <v>903598</v>
      </c>
      <c r="J48" s="201">
        <f>J25+J33+J47</f>
        <v>52790</v>
      </c>
      <c r="K48" s="202">
        <f t="shared" si="2"/>
        <v>5.842199739264585</v>
      </c>
      <c r="L48" s="201">
        <f>L25+L33+L47</f>
        <v>2914345</v>
      </c>
      <c r="M48" s="201">
        <f>M25+M33+M47</f>
        <v>153516</v>
      </c>
      <c r="N48" s="202">
        <f t="shared" si="4"/>
        <v>5.267598722869118</v>
      </c>
    </row>
    <row r="49" spans="1:13" ht="19.5" customHeight="1">
      <c r="A49" s="293"/>
      <c r="B49" s="293"/>
      <c r="C49" s="195"/>
      <c r="D49" s="195" t="s">
        <v>36</v>
      </c>
      <c r="E49" s="195"/>
      <c r="F49" s="195"/>
      <c r="G49" s="195"/>
      <c r="H49" s="195"/>
      <c r="I49" s="195"/>
      <c r="J49" s="195"/>
      <c r="K49" s="195"/>
      <c r="L49" s="195"/>
      <c r="M49" s="195"/>
    </row>
    <row r="50" spans="1:13" ht="19.5" customHeight="1">
      <c r="A50" s="293"/>
      <c r="B50" s="293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</row>
    <row r="51" spans="1:13" ht="15" customHeight="1">
      <c r="A51" s="293"/>
      <c r="B51" s="293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4" ht="15.75" customHeight="1">
      <c r="A52" s="491" t="s">
        <v>4</v>
      </c>
      <c r="B52" s="492" t="s">
        <v>5</v>
      </c>
      <c r="C52" s="803" t="s">
        <v>121</v>
      </c>
      <c r="D52" s="804"/>
      <c r="E52" s="484"/>
      <c r="F52" s="803" t="s">
        <v>546</v>
      </c>
      <c r="G52" s="804"/>
      <c r="H52" s="484"/>
      <c r="I52" s="803" t="s">
        <v>63</v>
      </c>
      <c r="J52" s="804"/>
      <c r="K52" s="484"/>
      <c r="L52" s="803" t="s">
        <v>260</v>
      </c>
      <c r="M52" s="804"/>
      <c r="N52" s="494"/>
    </row>
    <row r="53" spans="1:14" ht="12.75">
      <c r="A53" s="480"/>
      <c r="B53" s="480"/>
      <c r="C53" s="485" t="s">
        <v>271</v>
      </c>
      <c r="D53" s="485" t="s">
        <v>236</v>
      </c>
      <c r="E53" s="485" t="s">
        <v>294</v>
      </c>
      <c r="F53" s="485" t="s">
        <v>271</v>
      </c>
      <c r="G53" s="485" t="s">
        <v>236</v>
      </c>
      <c r="H53" s="485" t="s">
        <v>294</v>
      </c>
      <c r="I53" s="485" t="s">
        <v>271</v>
      </c>
      <c r="J53" s="485" t="s">
        <v>236</v>
      </c>
      <c r="K53" s="485" t="s">
        <v>294</v>
      </c>
      <c r="L53" s="485" t="s">
        <v>271</v>
      </c>
      <c r="M53" s="485" t="s">
        <v>236</v>
      </c>
      <c r="N53" s="485" t="s">
        <v>294</v>
      </c>
    </row>
    <row r="54" spans="1:14" ht="15.75" customHeight="1">
      <c r="A54" s="55">
        <v>40</v>
      </c>
      <c r="B54" s="58" t="s">
        <v>79</v>
      </c>
      <c r="C54" s="194">
        <f>'TABLE-5'!D58</f>
        <v>20304</v>
      </c>
      <c r="D54" s="194">
        <f>'TABLE-8'!F54</f>
        <v>331</v>
      </c>
      <c r="E54" s="194">
        <f aca="true" t="shared" si="13" ref="E54:E67">D54/C54*100</f>
        <v>1.6302206461780928</v>
      </c>
      <c r="F54" s="194">
        <f>'TABLE-5'!E58</f>
        <v>355</v>
      </c>
      <c r="G54" s="194">
        <f>'TABLE-8'!J54</f>
        <v>99</v>
      </c>
      <c r="H54" s="194">
        <f aca="true" t="shared" si="14" ref="H54:H67">G54/F54*100</f>
        <v>27.887323943661972</v>
      </c>
      <c r="I54" s="194">
        <f>'TABLE-5'!F58</f>
        <v>5169</v>
      </c>
      <c r="J54" s="194">
        <f>'TABLE-8'!N54</f>
        <v>650</v>
      </c>
      <c r="K54" s="194">
        <f aca="true" t="shared" si="15" ref="K54:K67">J54/I54*100</f>
        <v>12.57496614432192</v>
      </c>
      <c r="L54" s="194">
        <f aca="true" t="shared" si="16" ref="L54:L61">C54+F54+I54</f>
        <v>25828</v>
      </c>
      <c r="M54" s="194">
        <f aca="true" t="shared" si="17" ref="M54:M61">D54+G54+J54</f>
        <v>1080</v>
      </c>
      <c r="N54" s="194">
        <f aca="true" t="shared" si="18" ref="N54:N67">M54/L54*100</f>
        <v>4.181508440452222</v>
      </c>
    </row>
    <row r="55" spans="1:14" ht="15.75" customHeight="1">
      <c r="A55" s="55">
        <v>41</v>
      </c>
      <c r="B55" s="58" t="s">
        <v>284</v>
      </c>
      <c r="C55" s="194">
        <f>'TABLE-5'!D59</f>
        <v>48557</v>
      </c>
      <c r="D55" s="194">
        <f>'TABLE-8'!F55</f>
        <v>3499</v>
      </c>
      <c r="E55" s="194">
        <f t="shared" si="13"/>
        <v>7.205964124637025</v>
      </c>
      <c r="F55" s="194">
        <f>'TABLE-5'!E59</f>
        <v>8496</v>
      </c>
      <c r="G55" s="194">
        <f>'TABLE-8'!J55</f>
        <v>908</v>
      </c>
      <c r="H55" s="194">
        <f t="shared" si="14"/>
        <v>10.687382297551789</v>
      </c>
      <c r="I55" s="194">
        <f>'TABLE-5'!F59</f>
        <v>9882</v>
      </c>
      <c r="J55" s="194">
        <f>'TABLE-8'!N55</f>
        <v>818</v>
      </c>
      <c r="K55" s="194">
        <f t="shared" si="15"/>
        <v>8.277676583687512</v>
      </c>
      <c r="L55" s="194">
        <f t="shared" si="16"/>
        <v>66935</v>
      </c>
      <c r="M55" s="194">
        <f t="shared" si="17"/>
        <v>5225</v>
      </c>
      <c r="N55" s="194">
        <f t="shared" si="18"/>
        <v>7.806080525883321</v>
      </c>
    </row>
    <row r="56" spans="1:14" ht="15.75" customHeight="1">
      <c r="A56" s="55">
        <v>42</v>
      </c>
      <c r="B56" s="58" t="s">
        <v>30</v>
      </c>
      <c r="C56" s="194">
        <f>'TABLE-5'!D60</f>
        <v>4755</v>
      </c>
      <c r="D56" s="194">
        <f>'TABLE-8'!F56</f>
        <v>385</v>
      </c>
      <c r="E56" s="194">
        <f t="shared" si="13"/>
        <v>8.096740273396424</v>
      </c>
      <c r="F56" s="194">
        <f>'TABLE-5'!E60</f>
        <v>1038</v>
      </c>
      <c r="G56" s="194">
        <f>'TABLE-8'!J56</f>
        <v>0</v>
      </c>
      <c r="H56" s="194">
        <f t="shared" si="14"/>
        <v>0</v>
      </c>
      <c r="I56" s="194">
        <f>'TABLE-5'!F60</f>
        <v>624</v>
      </c>
      <c r="J56" s="194">
        <f>'TABLE-8'!N56</f>
        <v>69</v>
      </c>
      <c r="K56" s="194">
        <f t="shared" si="15"/>
        <v>11.057692307692307</v>
      </c>
      <c r="L56" s="194">
        <f t="shared" si="16"/>
        <v>6417</v>
      </c>
      <c r="M56" s="194">
        <f t="shared" si="17"/>
        <v>454</v>
      </c>
      <c r="N56" s="194">
        <f t="shared" si="18"/>
        <v>7.074957145083373</v>
      </c>
    </row>
    <row r="57" spans="1:14" ht="15.75" customHeight="1">
      <c r="A57" s="55">
        <v>43</v>
      </c>
      <c r="B57" s="58" t="s">
        <v>237</v>
      </c>
      <c r="C57" s="194">
        <f>'TABLE-5'!D61</f>
        <v>69339</v>
      </c>
      <c r="D57" s="194">
        <f>'TABLE-8'!F57</f>
        <v>1446</v>
      </c>
      <c r="E57" s="194">
        <f t="shared" si="13"/>
        <v>2.0854064812010558</v>
      </c>
      <c r="F57" s="194">
        <f>'TABLE-5'!E61</f>
        <v>1709</v>
      </c>
      <c r="G57" s="194">
        <f>'TABLE-8'!J57</f>
        <v>344</v>
      </c>
      <c r="H57" s="194">
        <f t="shared" si="14"/>
        <v>20.128730251609127</v>
      </c>
      <c r="I57" s="194">
        <f>'TABLE-5'!F61</f>
        <v>6431</v>
      </c>
      <c r="J57" s="194">
        <f>'TABLE-8'!N57</f>
        <v>217</v>
      </c>
      <c r="K57" s="194">
        <f t="shared" si="15"/>
        <v>3.374280827243042</v>
      </c>
      <c r="L57" s="194">
        <f t="shared" si="16"/>
        <v>77479</v>
      </c>
      <c r="M57" s="194">
        <f t="shared" si="17"/>
        <v>2007</v>
      </c>
      <c r="N57" s="194">
        <f t="shared" si="18"/>
        <v>2.5903793285922636</v>
      </c>
    </row>
    <row r="58" spans="1:14" ht="15.75" customHeight="1">
      <c r="A58" s="55">
        <v>44</v>
      </c>
      <c r="B58" s="58" t="s">
        <v>29</v>
      </c>
      <c r="C58" s="194">
        <f>'TABLE-5'!D62</f>
        <v>7344</v>
      </c>
      <c r="D58" s="194">
        <f>'TABLE-8'!F58</f>
        <v>538</v>
      </c>
      <c r="E58" s="194">
        <f t="shared" si="13"/>
        <v>7.325708061002178</v>
      </c>
      <c r="F58" s="194">
        <f>'TABLE-5'!E62</f>
        <v>747</v>
      </c>
      <c r="G58" s="194">
        <f>'TABLE-8'!J58</f>
        <v>193</v>
      </c>
      <c r="H58" s="194">
        <f t="shared" si="14"/>
        <v>25.83668005354752</v>
      </c>
      <c r="I58" s="194">
        <f>'TABLE-5'!F62</f>
        <v>5666</v>
      </c>
      <c r="J58" s="194">
        <f>'TABLE-8'!N58</f>
        <v>187</v>
      </c>
      <c r="K58" s="194">
        <f t="shared" si="15"/>
        <v>3.300388280974232</v>
      </c>
      <c r="L58" s="194">
        <f t="shared" si="16"/>
        <v>13757</v>
      </c>
      <c r="M58" s="194">
        <f t="shared" si="17"/>
        <v>918</v>
      </c>
      <c r="N58" s="194">
        <f t="shared" si="18"/>
        <v>6.672966489787018</v>
      </c>
    </row>
    <row r="59" spans="1:14" ht="15.75" customHeight="1">
      <c r="A59" s="55">
        <v>45</v>
      </c>
      <c r="B59" s="58" t="s">
        <v>575</v>
      </c>
      <c r="C59" s="194">
        <f>'TABLE-5'!D63</f>
        <v>89070</v>
      </c>
      <c r="D59" s="194">
        <f>'TABLE-8'!F59</f>
        <v>7148</v>
      </c>
      <c r="E59" s="194">
        <f t="shared" si="13"/>
        <v>8.025148759402716</v>
      </c>
      <c r="F59" s="194">
        <f>'TABLE-5'!E63</f>
        <v>7355</v>
      </c>
      <c r="G59" s="194">
        <f>'TABLE-8'!J59</f>
        <v>866</v>
      </c>
      <c r="H59" s="194">
        <f t="shared" si="14"/>
        <v>11.77430319510537</v>
      </c>
      <c r="I59" s="194">
        <f>'TABLE-5'!F63</f>
        <v>14489</v>
      </c>
      <c r="J59" s="194">
        <f>'TABLE-8'!N59</f>
        <v>3802</v>
      </c>
      <c r="K59" s="194">
        <f t="shared" si="15"/>
        <v>26.24059631444544</v>
      </c>
      <c r="L59" s="194">
        <f t="shared" si="16"/>
        <v>110914</v>
      </c>
      <c r="M59" s="194">
        <f t="shared" si="17"/>
        <v>11816</v>
      </c>
      <c r="N59" s="194">
        <f t="shared" si="18"/>
        <v>10.653298952341455</v>
      </c>
    </row>
    <row r="60" spans="1:14" ht="15.75" customHeight="1">
      <c r="A60" s="55">
        <v>46</v>
      </c>
      <c r="B60" s="58" t="s">
        <v>25</v>
      </c>
      <c r="C60" s="194">
        <f>'TABLE-5'!D64</f>
        <v>9784</v>
      </c>
      <c r="D60" s="194">
        <f>'TABLE-8'!F60</f>
        <v>297</v>
      </c>
      <c r="E60" s="194">
        <f t="shared" si="13"/>
        <v>3.03556827473426</v>
      </c>
      <c r="F60" s="194">
        <f>'TABLE-5'!E64</f>
        <v>322</v>
      </c>
      <c r="G60" s="194">
        <f>'TABLE-8'!J60</f>
        <v>17</v>
      </c>
      <c r="H60" s="194">
        <f t="shared" si="14"/>
        <v>5.279503105590062</v>
      </c>
      <c r="I60" s="194">
        <f>'TABLE-5'!F64</f>
        <v>748</v>
      </c>
      <c r="J60" s="194">
        <f>'TABLE-8'!N60</f>
        <v>113</v>
      </c>
      <c r="K60" s="194">
        <f t="shared" si="15"/>
        <v>15.106951871657753</v>
      </c>
      <c r="L60" s="194">
        <f t="shared" si="16"/>
        <v>10854</v>
      </c>
      <c r="M60" s="194">
        <f t="shared" si="17"/>
        <v>427</v>
      </c>
      <c r="N60" s="194">
        <f t="shared" si="18"/>
        <v>3.934033536023586</v>
      </c>
    </row>
    <row r="61" spans="1:14" ht="15.75" customHeight="1">
      <c r="A61" s="55">
        <v>47</v>
      </c>
      <c r="B61" s="58" t="s">
        <v>28</v>
      </c>
      <c r="C61" s="194">
        <f>'TABLE-5'!D65</f>
        <v>8575</v>
      </c>
      <c r="D61" s="194">
        <f>'TABLE-8'!F61</f>
        <v>118</v>
      </c>
      <c r="E61" s="194">
        <f t="shared" si="13"/>
        <v>1.3760932944606414</v>
      </c>
      <c r="F61" s="194">
        <f>'TABLE-5'!E65</f>
        <v>1271</v>
      </c>
      <c r="G61" s="194">
        <f>'TABLE-8'!J61</f>
        <v>135</v>
      </c>
      <c r="H61" s="194">
        <f t="shared" si="14"/>
        <v>10.62155782848151</v>
      </c>
      <c r="I61" s="194">
        <f>'TABLE-5'!F65</f>
        <v>963</v>
      </c>
      <c r="J61" s="194">
        <f>'TABLE-8'!N61</f>
        <v>31</v>
      </c>
      <c r="K61" s="194">
        <f t="shared" si="15"/>
        <v>3.2191069574247146</v>
      </c>
      <c r="L61" s="194">
        <f t="shared" si="16"/>
        <v>10809</v>
      </c>
      <c r="M61" s="194">
        <f t="shared" si="17"/>
        <v>284</v>
      </c>
      <c r="N61" s="194">
        <f t="shared" si="18"/>
        <v>2.6274400962161164</v>
      </c>
    </row>
    <row r="62" spans="1:14" s="203" customFormat="1" ht="15.75" customHeight="1">
      <c r="A62" s="55"/>
      <c r="B62" s="495" t="s">
        <v>125</v>
      </c>
      <c r="C62" s="201">
        <f>SUM(C54:C61)</f>
        <v>257728</v>
      </c>
      <c r="D62" s="201">
        <f>SUM(D54:D61)</f>
        <v>13762</v>
      </c>
      <c r="E62" s="201">
        <f t="shared" si="13"/>
        <v>5.339738018375962</v>
      </c>
      <c r="F62" s="201">
        <f>SUM(F54:F61)</f>
        <v>21293</v>
      </c>
      <c r="G62" s="201">
        <f>SUM(G54:G61)</f>
        <v>2562</v>
      </c>
      <c r="H62" s="201">
        <f t="shared" si="14"/>
        <v>12.032123232987367</v>
      </c>
      <c r="I62" s="201">
        <f>SUM(I54:I61)</f>
        <v>43972</v>
      </c>
      <c r="J62" s="201">
        <f>SUM(J54:J61)</f>
        <v>5887</v>
      </c>
      <c r="K62" s="201">
        <f t="shared" si="15"/>
        <v>13.388065132356955</v>
      </c>
      <c r="L62" s="201">
        <f>SUM(L54:L61)</f>
        <v>322993</v>
      </c>
      <c r="M62" s="201">
        <f>SUM(M54:M61)</f>
        <v>22211</v>
      </c>
      <c r="N62" s="201">
        <f t="shared" si="18"/>
        <v>6.876619617143405</v>
      </c>
    </row>
    <row r="63" spans="1:14" ht="15.75" customHeight="1">
      <c r="A63" s="55"/>
      <c r="B63" s="101" t="s">
        <v>36</v>
      </c>
      <c r="C63" s="194" t="s">
        <v>36</v>
      </c>
      <c r="D63" s="194" t="s">
        <v>36</v>
      </c>
      <c r="E63" s="194" t="s">
        <v>36</v>
      </c>
      <c r="F63" s="194" t="s">
        <v>36</v>
      </c>
      <c r="G63" s="194" t="s">
        <v>36</v>
      </c>
      <c r="H63" s="448" t="s">
        <v>36</v>
      </c>
      <c r="I63" s="194">
        <f>'TABLE-5'!F67</f>
        <v>0</v>
      </c>
      <c r="J63" s="194" t="s">
        <v>36</v>
      </c>
      <c r="K63" s="448" t="s">
        <v>36</v>
      </c>
      <c r="L63" s="194"/>
      <c r="M63" s="194" t="s">
        <v>36</v>
      </c>
      <c r="N63" s="448" t="s">
        <v>36</v>
      </c>
    </row>
    <row r="64" spans="1:14" ht="15.75" customHeight="1">
      <c r="A64" s="55">
        <v>48</v>
      </c>
      <c r="B64" s="194" t="s">
        <v>34</v>
      </c>
      <c r="C64" s="194">
        <f>'TABLE-5'!D68</f>
        <v>547841</v>
      </c>
      <c r="D64" s="194">
        <f>'TABLE-8'!F64</f>
        <v>16136</v>
      </c>
      <c r="E64" s="194">
        <f t="shared" si="13"/>
        <v>2.945380137667681</v>
      </c>
      <c r="F64" s="194">
        <f>'TABLE-5'!E68</f>
        <v>0</v>
      </c>
      <c r="G64" s="194">
        <f>'TABLE-8'!J64</f>
        <v>0</v>
      </c>
      <c r="H64" s="448">
        <v>0</v>
      </c>
      <c r="I64" s="194">
        <f>'TABLE-5'!F68</f>
        <v>88129</v>
      </c>
      <c r="J64" s="194">
        <f>'TABLE-8'!N64</f>
        <v>0</v>
      </c>
      <c r="K64" s="194">
        <f t="shared" si="15"/>
        <v>0</v>
      </c>
      <c r="L64" s="194">
        <f>C64+F64+I64</f>
        <v>635970</v>
      </c>
      <c r="M64" s="194">
        <f>D64+G64+J64</f>
        <v>16136</v>
      </c>
      <c r="N64" s="194">
        <f t="shared" si="18"/>
        <v>2.5372265987389344</v>
      </c>
    </row>
    <row r="65" spans="1:14" ht="15.75" customHeight="1">
      <c r="A65" s="55">
        <v>49</v>
      </c>
      <c r="B65" s="194" t="s">
        <v>132</v>
      </c>
      <c r="C65" s="194">
        <f>'TABLE-5'!D69</f>
        <v>134866</v>
      </c>
      <c r="D65" s="194">
        <f>'TABLE-8'!F65</f>
        <v>0</v>
      </c>
      <c r="E65" s="194">
        <f t="shared" si="13"/>
        <v>0</v>
      </c>
      <c r="F65" s="194">
        <f>'TABLE-5'!E69</f>
        <v>0</v>
      </c>
      <c r="G65" s="194">
        <f>'TABLE-8'!J65</f>
        <v>0</v>
      </c>
      <c r="H65" s="194">
        <v>0</v>
      </c>
      <c r="I65" s="194">
        <f>'TABLE-5'!F69</f>
        <v>614</v>
      </c>
      <c r="J65" s="194">
        <f>'TABLE-8'!N65</f>
        <v>0</v>
      </c>
      <c r="K65" s="194">
        <f t="shared" si="15"/>
        <v>0</v>
      </c>
      <c r="L65" s="194">
        <f>C65+F65+I65</f>
        <v>135480</v>
      </c>
      <c r="M65" s="194">
        <f>D65+G65+J65</f>
        <v>0</v>
      </c>
      <c r="N65" s="194">
        <f t="shared" si="18"/>
        <v>0</v>
      </c>
    </row>
    <row r="66" spans="1:14" s="204" customFormat="1" ht="15.75" customHeight="1">
      <c r="A66" s="495"/>
      <c r="B66" s="495" t="s">
        <v>125</v>
      </c>
      <c r="C66" s="201">
        <f>SUM(C64:C65)</f>
        <v>682707</v>
      </c>
      <c r="D66" s="201">
        <f aca="true" t="shared" si="19" ref="D66:M66">SUM(D64:D65)</f>
        <v>16136</v>
      </c>
      <c r="E66" s="201">
        <f t="shared" si="13"/>
        <v>2.3635322327147663</v>
      </c>
      <c r="F66" s="201">
        <f t="shared" si="19"/>
        <v>0</v>
      </c>
      <c r="G66" s="201">
        <f t="shared" si="19"/>
        <v>0</v>
      </c>
      <c r="H66" s="201">
        <v>0</v>
      </c>
      <c r="I66" s="201">
        <f t="shared" si="19"/>
        <v>88743</v>
      </c>
      <c r="J66" s="201">
        <f t="shared" si="19"/>
        <v>0</v>
      </c>
      <c r="K66" s="201">
        <f t="shared" si="15"/>
        <v>0</v>
      </c>
      <c r="L66" s="201">
        <f t="shared" si="19"/>
        <v>771450</v>
      </c>
      <c r="M66" s="201">
        <f t="shared" si="19"/>
        <v>16136</v>
      </c>
      <c r="N66" s="201">
        <f t="shared" si="18"/>
        <v>2.0916456024369694</v>
      </c>
    </row>
    <row r="67" spans="1:14" s="204" customFormat="1" ht="15.75" customHeight="1">
      <c r="A67" s="495"/>
      <c r="B67" s="495" t="s">
        <v>35</v>
      </c>
      <c r="C67" s="201">
        <f>C48+C62+C66</f>
        <v>2385841</v>
      </c>
      <c r="D67" s="201">
        <f>'TABLE-8'!F67</f>
        <v>84558</v>
      </c>
      <c r="E67" s="201">
        <f t="shared" si="13"/>
        <v>3.544159061731272</v>
      </c>
      <c r="F67" s="201">
        <f>F48+F62+F66</f>
        <v>586634</v>
      </c>
      <c r="G67" s="201">
        <f>'TABLE-8'!J67</f>
        <v>48628</v>
      </c>
      <c r="H67" s="201">
        <f t="shared" si="14"/>
        <v>8.289325201062333</v>
      </c>
      <c r="I67" s="201">
        <f>I48+I62+I66</f>
        <v>1036313</v>
      </c>
      <c r="J67" s="201">
        <f>J48+J62+J66</f>
        <v>58677</v>
      </c>
      <c r="K67" s="201">
        <f t="shared" si="15"/>
        <v>5.662092437323472</v>
      </c>
      <c r="L67" s="201">
        <f>L48+L62+L66</f>
        <v>4008788</v>
      </c>
      <c r="M67" s="201">
        <f>M48+M62+M66</f>
        <v>191863</v>
      </c>
      <c r="N67" s="201">
        <f t="shared" si="18"/>
        <v>4.786060026122609</v>
      </c>
    </row>
    <row r="68" spans="1:14" s="203" customFormat="1" ht="15.75" customHeight="1">
      <c r="A68" s="295"/>
      <c r="B68" s="295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96"/>
    </row>
    <row r="69" spans="1:14" ht="15.75" customHeight="1">
      <c r="A69" s="286"/>
      <c r="B69" s="297" t="s">
        <v>275</v>
      </c>
      <c r="C69" s="194"/>
      <c r="D69" s="270">
        <f>(D67/C67)*100</f>
        <v>3.544159061731272</v>
      </c>
      <c r="E69" s="270"/>
      <c r="F69" s="194"/>
      <c r="G69" s="270">
        <f>(G67/F67)*100</f>
        <v>8.289325201062333</v>
      </c>
      <c r="H69" s="270"/>
      <c r="I69" s="194"/>
      <c r="J69" s="270">
        <f>(J67/I67)*100</f>
        <v>5.662092437323472</v>
      </c>
      <c r="K69" s="270"/>
      <c r="L69" s="194"/>
      <c r="M69" s="270">
        <f>(M67/L67)*100</f>
        <v>4.786060026122609</v>
      </c>
      <c r="N69" s="285"/>
    </row>
  </sheetData>
  <mergeCells count="8">
    <mergeCell ref="C4:D4"/>
    <mergeCell ref="F4:G4"/>
    <mergeCell ref="I4:J4"/>
    <mergeCell ref="L4:M4"/>
    <mergeCell ref="C52:D52"/>
    <mergeCell ref="F52:G52"/>
    <mergeCell ref="I52:J52"/>
    <mergeCell ref="L52:M52"/>
  </mergeCells>
  <printOptions gridLines="1" horizontalCentered="1"/>
  <pageMargins left="0.75" right="0.75" top="0.42" bottom="0.64" header="0.35" footer="0.5"/>
  <pageSetup blackAndWhite="1" horizontalDpi="300" verticalDpi="300" orientation="landscape" paperSize="9" scale="80" r:id="rId2"/>
  <headerFooter alignWithMargins="0">
    <oddFooter xml:space="preserve">&amp;C&amp;"Arial,Bold" </oddFooter>
  </headerFooter>
  <rowBreaks count="1" manualBreakCount="1">
    <brk id="48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X75"/>
  <sheetViews>
    <sheetView workbookViewId="0" topLeftCell="T43">
      <selection activeCell="O67" sqref="O67"/>
    </sheetView>
  </sheetViews>
  <sheetFormatPr defaultColWidth="9.140625" defaultRowHeight="12.75"/>
  <cols>
    <col min="1" max="1" width="3.7109375" style="120" customWidth="1"/>
    <col min="2" max="2" width="21.00390625" style="120" bestFit="1" customWidth="1"/>
    <col min="3" max="10" width="7.57421875" style="130" customWidth="1"/>
    <col min="11" max="11" width="7.57421875" style="653" customWidth="1"/>
    <col min="12" max="23" width="7.57421875" style="130" customWidth="1"/>
    <col min="24" max="16384" width="9.140625" style="120" customWidth="1"/>
  </cols>
  <sheetData>
    <row r="1" spans="1:23" ht="18" customHeight="1">
      <c r="A1" s="122"/>
      <c r="B1" s="122"/>
      <c r="C1" s="152"/>
      <c r="D1" s="195"/>
      <c r="E1" s="195"/>
      <c r="F1" s="152"/>
      <c r="G1" s="195"/>
      <c r="H1" s="195"/>
      <c r="I1" s="152"/>
      <c r="J1" s="195"/>
      <c r="K1" s="195"/>
      <c r="L1" s="152"/>
      <c r="M1" s="195"/>
      <c r="N1" s="195"/>
      <c r="O1" s="195"/>
      <c r="P1" s="195"/>
      <c r="Q1" s="195"/>
      <c r="R1" s="195"/>
      <c r="S1" s="195"/>
      <c r="T1" s="195"/>
      <c r="U1" s="152"/>
      <c r="V1" s="195"/>
      <c r="W1" s="102"/>
    </row>
    <row r="2" spans="1:23" ht="18" customHeight="1">
      <c r="A2" s="123"/>
      <c r="B2" s="123"/>
      <c r="C2" s="152"/>
      <c r="D2" s="195"/>
      <c r="E2" s="195"/>
      <c r="F2" s="152"/>
      <c r="G2" s="195"/>
      <c r="H2" s="195"/>
      <c r="I2" s="152"/>
      <c r="J2" s="195"/>
      <c r="K2" s="195"/>
      <c r="L2" s="152"/>
      <c r="M2" s="195"/>
      <c r="N2" s="195"/>
      <c r="O2" s="195"/>
      <c r="P2" s="195"/>
      <c r="Q2" s="195"/>
      <c r="R2" s="195"/>
      <c r="S2" s="195"/>
      <c r="T2" s="195"/>
      <c r="U2" s="152"/>
      <c r="V2" s="195"/>
      <c r="W2" s="102"/>
    </row>
    <row r="3" spans="1:23" ht="18" customHeight="1">
      <c r="A3" s="122"/>
      <c r="B3" s="122"/>
      <c r="C3" s="152"/>
      <c r="D3" s="195"/>
      <c r="E3" s="195"/>
      <c r="F3" s="152"/>
      <c r="G3" s="195"/>
      <c r="H3" s="195"/>
      <c r="I3" s="152"/>
      <c r="J3" s="195"/>
      <c r="K3" s="195"/>
      <c r="L3" s="152"/>
      <c r="M3" s="195"/>
      <c r="N3" s="195"/>
      <c r="O3" s="195"/>
      <c r="P3" s="195"/>
      <c r="Q3" s="195"/>
      <c r="R3" s="195"/>
      <c r="S3" s="195"/>
      <c r="T3" s="195"/>
      <c r="U3" s="152"/>
      <c r="V3" s="195"/>
      <c r="W3" s="102"/>
    </row>
    <row r="4" spans="1:23" ht="15" customHeight="1">
      <c r="A4" s="126" t="s">
        <v>4</v>
      </c>
      <c r="B4" s="177" t="s">
        <v>5</v>
      </c>
      <c r="C4" s="798" t="s">
        <v>206</v>
      </c>
      <c r="D4" s="799"/>
      <c r="E4" s="484"/>
      <c r="F4" s="798" t="s">
        <v>207</v>
      </c>
      <c r="G4" s="799"/>
      <c r="H4" s="484"/>
      <c r="I4" s="798" t="s">
        <v>208</v>
      </c>
      <c r="J4" s="799"/>
      <c r="K4" s="484"/>
      <c r="L4" s="798" t="s">
        <v>197</v>
      </c>
      <c r="M4" s="799"/>
      <c r="N4" s="484"/>
      <c r="O4" s="796" t="s">
        <v>626</v>
      </c>
      <c r="P4" s="797"/>
      <c r="Q4" s="488"/>
      <c r="R4" s="798" t="s">
        <v>273</v>
      </c>
      <c r="S4" s="799"/>
      <c r="T4" s="484"/>
      <c r="U4" s="800" t="s">
        <v>209</v>
      </c>
      <c r="V4" s="801"/>
      <c r="W4" s="489"/>
    </row>
    <row r="5" spans="1:23" ht="12.75">
      <c r="A5" s="127"/>
      <c r="B5" s="127"/>
      <c r="C5" s="178" t="s">
        <v>271</v>
      </c>
      <c r="D5" s="485" t="s">
        <v>236</v>
      </c>
      <c r="E5" s="485" t="s">
        <v>294</v>
      </c>
      <c r="F5" s="178" t="s">
        <v>271</v>
      </c>
      <c r="G5" s="485" t="s">
        <v>236</v>
      </c>
      <c r="H5" s="485" t="s">
        <v>293</v>
      </c>
      <c r="I5" s="178" t="s">
        <v>271</v>
      </c>
      <c r="J5" s="485" t="s">
        <v>236</v>
      </c>
      <c r="K5" s="485" t="s">
        <v>293</v>
      </c>
      <c r="L5" s="178" t="s">
        <v>271</v>
      </c>
      <c r="M5" s="485" t="s">
        <v>236</v>
      </c>
      <c r="N5" s="485" t="s">
        <v>293</v>
      </c>
      <c r="O5" s="485" t="s">
        <v>271</v>
      </c>
      <c r="P5" s="485" t="s">
        <v>236</v>
      </c>
      <c r="Q5" s="485" t="s">
        <v>293</v>
      </c>
      <c r="R5" s="485" t="s">
        <v>271</v>
      </c>
      <c r="S5" s="485" t="s">
        <v>236</v>
      </c>
      <c r="T5" s="485" t="s">
        <v>293</v>
      </c>
      <c r="U5" s="178" t="s">
        <v>271</v>
      </c>
      <c r="V5" s="485" t="s">
        <v>236</v>
      </c>
      <c r="W5" s="485" t="s">
        <v>293</v>
      </c>
    </row>
    <row r="6" spans="1:23" s="423" customFormat="1" ht="13.5" customHeight="1">
      <c r="A6" s="128">
        <v>1</v>
      </c>
      <c r="B6" s="153" t="s">
        <v>7</v>
      </c>
      <c r="C6" s="153">
        <v>5707</v>
      </c>
      <c r="D6" s="445">
        <f>'TABLE-8-1'!F6</f>
        <v>1742</v>
      </c>
      <c r="E6" s="445">
        <f>D6/C6*100</f>
        <v>30.52391799544419</v>
      </c>
      <c r="F6" s="153">
        <v>1405</v>
      </c>
      <c r="G6" s="445">
        <f>'TABLE-8-1'!J6</f>
        <v>362</v>
      </c>
      <c r="H6" s="445">
        <f>G6/F6*100</f>
        <v>25.765124555160142</v>
      </c>
      <c r="I6" s="153">
        <v>1971</v>
      </c>
      <c r="J6" s="445">
        <f>'TABLE-8-1'!N6</f>
        <v>458</v>
      </c>
      <c r="K6" s="445">
        <f>J6/I6*100</f>
        <v>23.236935565702687</v>
      </c>
      <c r="L6" s="153">
        <v>913</v>
      </c>
      <c r="M6" s="445">
        <f>'TABLE-8-II'!J6</f>
        <v>287</v>
      </c>
      <c r="N6" s="445">
        <f>M6/L6*100</f>
        <v>31.434830230010952</v>
      </c>
      <c r="O6" s="506">
        <f>'TABLE-16'!K8</f>
        <v>388</v>
      </c>
      <c r="P6" s="445">
        <f>'TABLE-8-II'!N6</f>
        <v>45</v>
      </c>
      <c r="Q6" s="445">
        <f aca="true" t="shared" si="0" ref="Q6:Q12">P6/O6*100</f>
        <v>11.597938144329897</v>
      </c>
      <c r="R6" s="445">
        <f>'TABLE16(I)'!K8</f>
        <v>357</v>
      </c>
      <c r="S6" s="445">
        <f>'TABLE-8-II'!R6</f>
        <v>105</v>
      </c>
      <c r="T6" s="445">
        <f aca="true" t="shared" si="1" ref="T6:T12">S6/R6*100</f>
        <v>29.411764705882355</v>
      </c>
      <c r="U6" s="153">
        <v>673</v>
      </c>
      <c r="V6" s="445">
        <f>'TABLE-8-II'!F6</f>
        <v>309</v>
      </c>
      <c r="W6" s="655">
        <f aca="true" t="shared" si="2" ref="W6:W24">V6/U6*100</f>
        <v>45.91381872213967</v>
      </c>
    </row>
    <row r="7" spans="1:23" s="423" customFormat="1" ht="13.5" customHeight="1">
      <c r="A7" s="128">
        <v>2</v>
      </c>
      <c r="B7" s="153" t="s">
        <v>8</v>
      </c>
      <c r="C7" s="153">
        <v>78</v>
      </c>
      <c r="D7" s="445">
        <f>'TABLE-8-1'!F7</f>
        <v>39</v>
      </c>
      <c r="E7" s="445">
        <f aca="true" t="shared" si="3" ref="E7:E43">D7/C7*100</f>
        <v>50</v>
      </c>
      <c r="F7" s="153">
        <v>0</v>
      </c>
      <c r="G7" s="445">
        <f>'TABLE-8-1'!J7</f>
        <v>0</v>
      </c>
      <c r="H7" s="445">
        <v>0</v>
      </c>
      <c r="I7" s="153">
        <v>0</v>
      </c>
      <c r="J7" s="445">
        <f>'TABLE-8-1'!N7</f>
        <v>0</v>
      </c>
      <c r="K7" s="445">
        <v>0</v>
      </c>
      <c r="L7" s="153">
        <v>43</v>
      </c>
      <c r="M7" s="445">
        <f>'TABLE-8-II'!J7</f>
        <v>7</v>
      </c>
      <c r="N7" s="445">
        <f aca="true" t="shared" si="4" ref="N7:N48">M7/L7*100</f>
        <v>16.27906976744186</v>
      </c>
      <c r="O7" s="506">
        <f>'TABLE-16'!K9</f>
        <v>1</v>
      </c>
      <c r="P7" s="445">
        <f>'TABLE-8-II'!N7</f>
        <v>1</v>
      </c>
      <c r="Q7" s="445">
        <f t="shared" si="0"/>
        <v>100</v>
      </c>
      <c r="R7" s="445">
        <f>'TABLE16(I)'!K9</f>
        <v>0</v>
      </c>
      <c r="S7" s="445">
        <f>'TABLE-8-II'!R7</f>
        <v>0</v>
      </c>
      <c r="T7" s="445">
        <v>0</v>
      </c>
      <c r="U7" s="153">
        <v>23</v>
      </c>
      <c r="V7" s="445">
        <f>'TABLE-8-II'!F7</f>
        <v>9</v>
      </c>
      <c r="W7" s="655">
        <f t="shared" si="2"/>
        <v>39.130434782608695</v>
      </c>
    </row>
    <row r="8" spans="1:23" ht="13.5" customHeight="1">
      <c r="A8" s="128">
        <v>3</v>
      </c>
      <c r="B8" s="153" t="s">
        <v>9</v>
      </c>
      <c r="C8" s="153">
        <v>1512</v>
      </c>
      <c r="D8" s="445">
        <f>'TABLE-8-1'!F8</f>
        <v>855</v>
      </c>
      <c r="E8" s="445">
        <f t="shared" si="3"/>
        <v>56.547619047619044</v>
      </c>
      <c r="F8" s="153">
        <v>530</v>
      </c>
      <c r="G8" s="445">
        <f>'TABLE-8-1'!J8</f>
        <v>110</v>
      </c>
      <c r="H8" s="445">
        <v>0</v>
      </c>
      <c r="I8" s="153">
        <v>362</v>
      </c>
      <c r="J8" s="445">
        <f>'TABLE-8-1'!N8</f>
        <v>94</v>
      </c>
      <c r="K8" s="445">
        <v>0</v>
      </c>
      <c r="L8" s="153">
        <v>268</v>
      </c>
      <c r="M8" s="445">
        <f>'TABLE-8-II'!J8</f>
        <v>116</v>
      </c>
      <c r="N8" s="445">
        <f t="shared" si="4"/>
        <v>43.28358208955223</v>
      </c>
      <c r="O8" s="506">
        <f>'TABLE-16'!K10</f>
        <v>30</v>
      </c>
      <c r="P8" s="445">
        <f>'TABLE-8-II'!N8</f>
        <v>20</v>
      </c>
      <c r="Q8" s="445">
        <f t="shared" si="0"/>
        <v>66.66666666666666</v>
      </c>
      <c r="R8" s="445">
        <f>'TABLE16(I)'!K10</f>
        <v>196</v>
      </c>
      <c r="S8" s="445">
        <f>'TABLE-8-II'!R8</f>
        <v>47</v>
      </c>
      <c r="T8" s="445">
        <f t="shared" si="1"/>
        <v>23.97959183673469</v>
      </c>
      <c r="U8" s="153">
        <v>219</v>
      </c>
      <c r="V8" s="445">
        <f>'TABLE-8-II'!F8</f>
        <v>69</v>
      </c>
      <c r="W8" s="445">
        <f t="shared" si="2"/>
        <v>31.506849315068493</v>
      </c>
    </row>
    <row r="9" spans="1:23" ht="13.5" customHeight="1">
      <c r="A9" s="128">
        <v>4</v>
      </c>
      <c r="B9" s="153" t="s">
        <v>10</v>
      </c>
      <c r="C9" s="153">
        <v>16913</v>
      </c>
      <c r="D9" s="445">
        <f>'TABLE-8-1'!F9</f>
        <v>2169</v>
      </c>
      <c r="E9" s="445">
        <f t="shared" si="3"/>
        <v>12.82445456157985</v>
      </c>
      <c r="F9" s="153">
        <v>1617</v>
      </c>
      <c r="G9" s="445">
        <f>'TABLE-8-1'!J9</f>
        <v>142</v>
      </c>
      <c r="H9" s="445">
        <f>G9/F9*100</f>
        <v>8.781694495980211</v>
      </c>
      <c r="I9" s="153">
        <v>3488</v>
      </c>
      <c r="J9" s="445">
        <f>'TABLE-8-1'!N9</f>
        <v>817</v>
      </c>
      <c r="K9" s="445">
        <f>J9/I9*100</f>
        <v>23.423165137614678</v>
      </c>
      <c r="L9" s="153">
        <v>2141</v>
      </c>
      <c r="M9" s="445">
        <f>'TABLE-8-II'!J9</f>
        <v>625</v>
      </c>
      <c r="N9" s="445">
        <f t="shared" si="4"/>
        <v>29.19196637085474</v>
      </c>
      <c r="O9" s="506">
        <f>'TABLE-16'!K11</f>
        <v>258</v>
      </c>
      <c r="P9" s="445">
        <f>'TABLE-8-II'!N9</f>
        <v>104</v>
      </c>
      <c r="Q9" s="445">
        <f t="shared" si="0"/>
        <v>40.310077519379846</v>
      </c>
      <c r="R9" s="445">
        <f>'TABLE16(I)'!K11</f>
        <v>241</v>
      </c>
      <c r="S9" s="445">
        <f>'TABLE-8-II'!R9</f>
        <v>82</v>
      </c>
      <c r="T9" s="445">
        <f t="shared" si="1"/>
        <v>34.024896265560166</v>
      </c>
      <c r="U9" s="153">
        <v>1911</v>
      </c>
      <c r="V9" s="445">
        <f>'TABLE-8-II'!F9</f>
        <v>45</v>
      </c>
      <c r="W9" s="445">
        <f t="shared" si="2"/>
        <v>2.3547880690737837</v>
      </c>
    </row>
    <row r="10" spans="1:23" ht="13.5" customHeight="1">
      <c r="A10" s="128">
        <v>5</v>
      </c>
      <c r="B10" s="153" t="s">
        <v>11</v>
      </c>
      <c r="C10" s="153">
        <v>2130</v>
      </c>
      <c r="D10" s="445">
        <f>'TABLE-8-1'!F10</f>
        <v>692</v>
      </c>
      <c r="E10" s="445">
        <f t="shared" si="3"/>
        <v>32.48826291079812</v>
      </c>
      <c r="F10" s="153">
        <v>758</v>
      </c>
      <c r="G10" s="445">
        <f>'TABLE-8-1'!J10</f>
        <v>152</v>
      </c>
      <c r="H10" s="445">
        <f>G10/F10*100</f>
        <v>20.052770448548813</v>
      </c>
      <c r="I10" s="153">
        <v>469</v>
      </c>
      <c r="J10" s="445">
        <f>'TABLE-8-1'!N10</f>
        <v>46</v>
      </c>
      <c r="K10" s="445">
        <v>0</v>
      </c>
      <c r="L10" s="153">
        <v>294</v>
      </c>
      <c r="M10" s="445">
        <f>'TABLE-8-II'!J10</f>
        <v>125</v>
      </c>
      <c r="N10" s="445">
        <f t="shared" si="4"/>
        <v>42.517006802721085</v>
      </c>
      <c r="O10" s="506">
        <f>'TABLE-16'!K12</f>
        <v>34</v>
      </c>
      <c r="P10" s="445">
        <f>'TABLE-8-II'!N10</f>
        <v>13</v>
      </c>
      <c r="Q10" s="445">
        <f t="shared" si="0"/>
        <v>38.23529411764706</v>
      </c>
      <c r="R10" s="445">
        <f>'TABLE16(I)'!K12</f>
        <v>235</v>
      </c>
      <c r="S10" s="445">
        <f>'TABLE-8-II'!R10</f>
        <v>116</v>
      </c>
      <c r="T10" s="445">
        <f t="shared" si="1"/>
        <v>49.361702127659576</v>
      </c>
      <c r="U10" s="153">
        <v>686</v>
      </c>
      <c r="V10" s="445">
        <f>'TABLE-8-II'!F10</f>
        <v>106</v>
      </c>
      <c r="W10" s="445">
        <f t="shared" si="2"/>
        <v>15.451895043731778</v>
      </c>
    </row>
    <row r="11" spans="1:23" ht="13.5" customHeight="1">
      <c r="A11" s="128">
        <v>6</v>
      </c>
      <c r="B11" s="153" t="s">
        <v>12</v>
      </c>
      <c r="C11" s="153">
        <v>930</v>
      </c>
      <c r="D11" s="445">
        <f>'TABLE-8-1'!F11</f>
        <v>440</v>
      </c>
      <c r="E11" s="445">
        <v>0</v>
      </c>
      <c r="F11" s="153">
        <v>112</v>
      </c>
      <c r="G11" s="445">
        <f>'TABLE-8-1'!J11</f>
        <v>18</v>
      </c>
      <c r="H11" s="445">
        <v>0</v>
      </c>
      <c r="I11" s="153">
        <v>50</v>
      </c>
      <c r="J11" s="445">
        <f>'TABLE-8-1'!N11</f>
        <v>12</v>
      </c>
      <c r="K11" s="445">
        <v>0</v>
      </c>
      <c r="L11" s="153">
        <v>141</v>
      </c>
      <c r="M11" s="445">
        <f>'TABLE-8-II'!J11</f>
        <v>77</v>
      </c>
      <c r="N11" s="445">
        <v>0</v>
      </c>
      <c r="O11" s="506">
        <f>'TABLE-16'!K13</f>
        <v>14</v>
      </c>
      <c r="P11" s="445">
        <f>'TABLE-8-II'!N11</f>
        <v>10</v>
      </c>
      <c r="Q11" s="445">
        <f t="shared" si="0"/>
        <v>71.42857142857143</v>
      </c>
      <c r="R11" s="445">
        <f>'TABLE16(I)'!K13</f>
        <v>15</v>
      </c>
      <c r="S11" s="445">
        <f>'TABLE-8-II'!R11</f>
        <v>8</v>
      </c>
      <c r="T11" s="445">
        <f t="shared" si="1"/>
        <v>53.333333333333336</v>
      </c>
      <c r="U11" s="153">
        <v>37</v>
      </c>
      <c r="V11" s="445">
        <f>'TABLE-8-II'!F11</f>
        <v>10</v>
      </c>
      <c r="W11" s="445">
        <f t="shared" si="2"/>
        <v>27.027027027027028</v>
      </c>
    </row>
    <row r="12" spans="1:23" s="106" customFormat="1" ht="13.5" customHeight="1">
      <c r="A12" s="113">
        <v>7</v>
      </c>
      <c r="B12" s="114" t="s">
        <v>13</v>
      </c>
      <c r="C12" s="114">
        <v>10344</v>
      </c>
      <c r="D12" s="445">
        <f>'TABLE-8-1'!F12</f>
        <v>3016</v>
      </c>
      <c r="E12" s="445">
        <f t="shared" si="3"/>
        <v>29.156999226604796</v>
      </c>
      <c r="F12" s="114">
        <v>3982</v>
      </c>
      <c r="G12" s="445">
        <f>'TABLE-8-1'!J12</f>
        <v>376</v>
      </c>
      <c r="H12" s="445">
        <f>G12/F12*100</f>
        <v>9.442491210447011</v>
      </c>
      <c r="I12" s="114">
        <v>2440</v>
      </c>
      <c r="J12" s="445">
        <f>'TABLE-8-1'!N12</f>
        <v>382</v>
      </c>
      <c r="K12" s="445">
        <f>J12/I12*100</f>
        <v>15.655737704918032</v>
      </c>
      <c r="L12" s="114">
        <v>2659</v>
      </c>
      <c r="M12" s="445">
        <f>'TABLE-8-II'!J12</f>
        <v>461</v>
      </c>
      <c r="N12" s="445">
        <f t="shared" si="4"/>
        <v>17.33734486649116</v>
      </c>
      <c r="O12" s="506">
        <f>'TABLE-16'!K14</f>
        <v>590</v>
      </c>
      <c r="P12" s="445">
        <f>'TABLE-8-II'!N12</f>
        <v>118</v>
      </c>
      <c r="Q12" s="445">
        <f t="shared" si="0"/>
        <v>20</v>
      </c>
      <c r="R12" s="445">
        <f>'TABLE16(I)'!K14</f>
        <v>1030</v>
      </c>
      <c r="S12" s="445">
        <f>'TABLE-8-II'!R12</f>
        <v>144</v>
      </c>
      <c r="T12" s="445">
        <f t="shared" si="1"/>
        <v>13.980582524271846</v>
      </c>
      <c r="U12" s="114">
        <v>2983</v>
      </c>
      <c r="V12" s="445">
        <f>'TABLE-8-II'!F12</f>
        <v>266</v>
      </c>
      <c r="W12" s="445">
        <f t="shared" si="2"/>
        <v>8.9171974522293</v>
      </c>
    </row>
    <row r="13" spans="1:23" s="106" customFormat="1" ht="13.5" customHeight="1">
      <c r="A13" s="113">
        <v>8</v>
      </c>
      <c r="B13" s="114" t="s">
        <v>164</v>
      </c>
      <c r="C13" s="114">
        <v>248</v>
      </c>
      <c r="D13" s="445">
        <f>'TABLE-8-1'!F13</f>
        <v>193</v>
      </c>
      <c r="E13" s="445">
        <f t="shared" si="3"/>
        <v>77.82258064516128</v>
      </c>
      <c r="F13" s="114">
        <v>36</v>
      </c>
      <c r="G13" s="445">
        <f>'TABLE-8-1'!J13</f>
        <v>0</v>
      </c>
      <c r="H13" s="445">
        <v>0</v>
      </c>
      <c r="I13" s="114">
        <v>1</v>
      </c>
      <c r="J13" s="445">
        <f>'TABLE-8-1'!N13</f>
        <v>0</v>
      </c>
      <c r="K13" s="445">
        <v>0</v>
      </c>
      <c r="L13" s="114">
        <v>32</v>
      </c>
      <c r="M13" s="445">
        <f>'TABLE-8-II'!J13</f>
        <v>21</v>
      </c>
      <c r="N13" s="445">
        <f t="shared" si="4"/>
        <v>65.625</v>
      </c>
      <c r="O13" s="506">
        <f>'TABLE-16'!K15</f>
        <v>6</v>
      </c>
      <c r="P13" s="445">
        <f>'TABLE-8-II'!N13</f>
        <v>2</v>
      </c>
      <c r="Q13" s="445">
        <v>0</v>
      </c>
      <c r="R13" s="445">
        <f>'TABLE16(I)'!K15</f>
        <v>0</v>
      </c>
      <c r="S13" s="445">
        <f>'TABLE-8-II'!R13</f>
        <v>0</v>
      </c>
      <c r="T13" s="445">
        <v>0</v>
      </c>
      <c r="U13" s="114">
        <v>0</v>
      </c>
      <c r="V13" s="445">
        <f>'TABLE-8-II'!F13</f>
        <v>0</v>
      </c>
      <c r="W13" s="445">
        <v>0</v>
      </c>
    </row>
    <row r="14" spans="1:23" ht="13.5" customHeight="1">
      <c r="A14" s="128">
        <v>9</v>
      </c>
      <c r="B14" s="153" t="s">
        <v>14</v>
      </c>
      <c r="C14" s="153">
        <v>1038</v>
      </c>
      <c r="D14" s="445">
        <f>'TABLE-8-1'!F14</f>
        <v>611</v>
      </c>
      <c r="E14" s="445">
        <f t="shared" si="3"/>
        <v>58.86319845857418</v>
      </c>
      <c r="F14" s="153">
        <v>66</v>
      </c>
      <c r="G14" s="445">
        <f>'TABLE-8-1'!J14</f>
        <v>5</v>
      </c>
      <c r="H14" s="445">
        <f>G14/F14*100</f>
        <v>7.575757575757576</v>
      </c>
      <c r="I14" s="153">
        <v>87</v>
      </c>
      <c r="J14" s="445">
        <f>'TABLE-8-1'!N14</f>
        <v>16</v>
      </c>
      <c r="K14" s="445">
        <f>J14/I14*100</f>
        <v>18.39080459770115</v>
      </c>
      <c r="L14" s="153">
        <v>180</v>
      </c>
      <c r="M14" s="445">
        <f>'TABLE-8-II'!J14</f>
        <v>96</v>
      </c>
      <c r="N14" s="445">
        <f t="shared" si="4"/>
        <v>53.333333333333336</v>
      </c>
      <c r="O14" s="506">
        <f>'TABLE-16'!K16</f>
        <v>18</v>
      </c>
      <c r="P14" s="445">
        <f>'TABLE-8-II'!N14</f>
        <v>8</v>
      </c>
      <c r="Q14" s="445">
        <f>P14/O14*100</f>
        <v>44.44444444444444</v>
      </c>
      <c r="R14" s="445">
        <f>'TABLE16(I)'!K16</f>
        <v>247</v>
      </c>
      <c r="S14" s="445">
        <f>'TABLE-8-II'!R14</f>
        <v>20</v>
      </c>
      <c r="T14" s="445">
        <f>S14/R14*100</f>
        <v>8.097165991902834</v>
      </c>
      <c r="U14" s="153">
        <v>228</v>
      </c>
      <c r="V14" s="445">
        <f>'TABLE-8-II'!F14</f>
        <v>60</v>
      </c>
      <c r="W14" s="445">
        <f t="shared" si="2"/>
        <v>26.31578947368421</v>
      </c>
    </row>
    <row r="15" spans="1:23" ht="13.5" customHeight="1">
      <c r="A15" s="128">
        <v>10</v>
      </c>
      <c r="B15" s="153" t="s">
        <v>15</v>
      </c>
      <c r="C15" s="153">
        <v>287</v>
      </c>
      <c r="D15" s="445">
        <f>'TABLE-8-1'!F15</f>
        <v>14</v>
      </c>
      <c r="E15" s="445">
        <f t="shared" si="3"/>
        <v>4.878048780487805</v>
      </c>
      <c r="F15" s="153">
        <v>50</v>
      </c>
      <c r="G15" s="445">
        <f>'TABLE-8-1'!J15</f>
        <v>1</v>
      </c>
      <c r="H15" s="445">
        <v>0</v>
      </c>
      <c r="I15" s="153">
        <v>11</v>
      </c>
      <c r="J15" s="445">
        <f>'TABLE-8-1'!N15</f>
        <v>4</v>
      </c>
      <c r="K15" s="445">
        <f>J15/I15*100</f>
        <v>36.36363636363637</v>
      </c>
      <c r="L15" s="153">
        <v>17</v>
      </c>
      <c r="M15" s="445">
        <f>'TABLE-8-II'!J15</f>
        <v>7</v>
      </c>
      <c r="N15" s="445">
        <f t="shared" si="4"/>
        <v>41.17647058823529</v>
      </c>
      <c r="O15" s="506">
        <f>'TABLE-16'!K17</f>
        <v>6</v>
      </c>
      <c r="P15" s="445">
        <f>'TABLE-8-II'!N15</f>
        <v>1</v>
      </c>
      <c r="Q15" s="445">
        <f>P15/O15*100</f>
        <v>16.666666666666664</v>
      </c>
      <c r="R15" s="445">
        <f>'TABLE16(I)'!K17</f>
        <v>14</v>
      </c>
      <c r="S15" s="445">
        <f>'TABLE-8-II'!R15</f>
        <v>1</v>
      </c>
      <c r="T15" s="445">
        <v>0</v>
      </c>
      <c r="U15" s="153">
        <v>3</v>
      </c>
      <c r="V15" s="445">
        <f>'TABLE-8-II'!F15</f>
        <v>0</v>
      </c>
      <c r="W15" s="445">
        <f t="shared" si="2"/>
        <v>0</v>
      </c>
    </row>
    <row r="16" spans="1:23" ht="13.5" customHeight="1">
      <c r="A16" s="128">
        <v>11</v>
      </c>
      <c r="B16" s="153" t="s">
        <v>16</v>
      </c>
      <c r="C16" s="153">
        <v>0</v>
      </c>
      <c r="D16" s="445">
        <f>'TABLE-8-1'!F16</f>
        <v>176</v>
      </c>
      <c r="E16" s="445" t="e">
        <f t="shared" si="3"/>
        <v>#DIV/0!</v>
      </c>
      <c r="F16" s="153">
        <v>0</v>
      </c>
      <c r="G16" s="445">
        <f>'TABLE-8-1'!J16</f>
        <v>0</v>
      </c>
      <c r="H16" s="445">
        <v>0</v>
      </c>
      <c r="I16" s="153">
        <v>0</v>
      </c>
      <c r="J16" s="445">
        <f>'TABLE-8-1'!N16</f>
        <v>0</v>
      </c>
      <c r="K16" s="445">
        <v>0</v>
      </c>
      <c r="L16" s="153">
        <v>0</v>
      </c>
      <c r="M16" s="445">
        <f>'TABLE-8-II'!J16</f>
        <v>16</v>
      </c>
      <c r="N16" s="445">
        <v>0</v>
      </c>
      <c r="O16" s="506">
        <f>'TABLE-16'!K18</f>
        <v>0</v>
      </c>
      <c r="P16" s="445">
        <f>'TABLE-8-II'!N16</f>
        <v>5</v>
      </c>
      <c r="Q16" s="445">
        <v>0</v>
      </c>
      <c r="R16" s="445">
        <f>'TABLE16(I)'!K18</f>
        <v>0</v>
      </c>
      <c r="S16" s="445">
        <f>'TABLE-8-II'!R16</f>
        <v>0</v>
      </c>
      <c r="T16" s="445">
        <v>0</v>
      </c>
      <c r="U16" s="153">
        <v>0</v>
      </c>
      <c r="V16" s="445">
        <f>'TABLE-8-II'!F16</f>
        <v>0</v>
      </c>
      <c r="W16" s="445">
        <v>0</v>
      </c>
    </row>
    <row r="17" spans="1:23" ht="13.5" customHeight="1">
      <c r="A17" s="128">
        <v>12</v>
      </c>
      <c r="B17" s="153" t="s">
        <v>17</v>
      </c>
      <c r="C17" s="153">
        <v>1480</v>
      </c>
      <c r="D17" s="445">
        <f>'TABLE-8-1'!F17</f>
        <v>880</v>
      </c>
      <c r="E17" s="445">
        <f t="shared" si="3"/>
        <v>59.45945945945946</v>
      </c>
      <c r="F17" s="153">
        <v>53</v>
      </c>
      <c r="G17" s="445">
        <f>'TABLE-8-1'!J17</f>
        <v>0</v>
      </c>
      <c r="H17" s="445">
        <f>G17/F17*100</f>
        <v>0</v>
      </c>
      <c r="I17" s="153">
        <v>125</v>
      </c>
      <c r="J17" s="445">
        <f>'TABLE-8-1'!N17</f>
        <v>0</v>
      </c>
      <c r="K17" s="445">
        <f>J17/I17*100</f>
        <v>0</v>
      </c>
      <c r="L17" s="153">
        <v>276</v>
      </c>
      <c r="M17" s="445">
        <f>'TABLE-8-II'!J17</f>
        <v>150</v>
      </c>
      <c r="N17" s="445">
        <f t="shared" si="4"/>
        <v>54.347826086956516</v>
      </c>
      <c r="O17" s="506">
        <f>'TABLE-16'!K19</f>
        <v>21</v>
      </c>
      <c r="P17" s="445">
        <f>'TABLE-8-II'!N17</f>
        <v>17</v>
      </c>
      <c r="Q17" s="445">
        <f>P17/O17*100</f>
        <v>80.95238095238095</v>
      </c>
      <c r="R17" s="445">
        <f>'TABLE16(I)'!K19</f>
        <v>112</v>
      </c>
      <c r="S17" s="445">
        <f>'TABLE-8-II'!R17</f>
        <v>34</v>
      </c>
      <c r="T17" s="445">
        <f>S17/R17*100</f>
        <v>30.357142857142854</v>
      </c>
      <c r="U17" s="153">
        <v>0</v>
      </c>
      <c r="V17" s="445">
        <f>'TABLE-8-II'!F17</f>
        <v>0</v>
      </c>
      <c r="W17" s="445">
        <v>0</v>
      </c>
    </row>
    <row r="18" spans="1:23" ht="13.5" customHeight="1">
      <c r="A18" s="128">
        <v>13</v>
      </c>
      <c r="B18" s="153" t="s">
        <v>166</v>
      </c>
      <c r="C18" s="153">
        <v>482</v>
      </c>
      <c r="D18" s="445">
        <f>'TABLE-8-1'!F18</f>
        <v>119</v>
      </c>
      <c r="E18" s="445">
        <f t="shared" si="3"/>
        <v>24.688796680497926</v>
      </c>
      <c r="F18" s="153">
        <v>0</v>
      </c>
      <c r="G18" s="445">
        <f>'TABLE-8-1'!J18</f>
        <v>0</v>
      </c>
      <c r="H18" s="445">
        <v>0</v>
      </c>
      <c r="I18" s="153">
        <v>36</v>
      </c>
      <c r="J18" s="445">
        <f>'TABLE-8-1'!N18</f>
        <v>3</v>
      </c>
      <c r="K18" s="445">
        <f>J18/I18*100</f>
        <v>8.333333333333332</v>
      </c>
      <c r="L18" s="153">
        <v>122</v>
      </c>
      <c r="M18" s="445">
        <f>'TABLE-8-II'!J18</f>
        <v>20</v>
      </c>
      <c r="N18" s="445">
        <f t="shared" si="4"/>
        <v>16.39344262295082</v>
      </c>
      <c r="O18" s="506">
        <f>'TABLE-16'!K20</f>
        <v>3</v>
      </c>
      <c r="P18" s="445">
        <f>'TABLE-8-II'!N18</f>
        <v>2</v>
      </c>
      <c r="Q18" s="445">
        <f>P18/O18*100</f>
        <v>66.66666666666666</v>
      </c>
      <c r="R18" s="445">
        <f>'TABLE16(I)'!K20</f>
        <v>29</v>
      </c>
      <c r="S18" s="445">
        <f>'TABLE-8-II'!R18</f>
        <v>11</v>
      </c>
      <c r="T18" s="445">
        <f>S18/R18*100</f>
        <v>37.93103448275862</v>
      </c>
      <c r="U18" s="153">
        <v>83</v>
      </c>
      <c r="V18" s="445">
        <f>'TABLE-8-II'!F18</f>
        <v>2</v>
      </c>
      <c r="W18" s="445">
        <f t="shared" si="2"/>
        <v>2.4096385542168677</v>
      </c>
    </row>
    <row r="19" spans="1:23" ht="13.5" customHeight="1">
      <c r="A19" s="128">
        <v>14</v>
      </c>
      <c r="B19" s="153" t="s">
        <v>78</v>
      </c>
      <c r="C19" s="153">
        <v>3766</v>
      </c>
      <c r="D19" s="445">
        <f>'TABLE-8-1'!F19</f>
        <v>2067</v>
      </c>
      <c r="E19" s="445">
        <f t="shared" si="3"/>
        <v>54.8858204992034</v>
      </c>
      <c r="F19" s="153">
        <v>1116</v>
      </c>
      <c r="G19" s="445">
        <f>'TABLE-8-1'!J19</f>
        <v>207</v>
      </c>
      <c r="H19" s="445">
        <v>0</v>
      </c>
      <c r="I19" s="153">
        <v>0</v>
      </c>
      <c r="J19" s="445">
        <f>'TABLE-8-1'!N19</f>
        <v>0</v>
      </c>
      <c r="K19" s="445">
        <v>0</v>
      </c>
      <c r="L19" s="153">
        <v>358</v>
      </c>
      <c r="M19" s="445">
        <f>'TABLE-8-II'!J19</f>
        <v>227</v>
      </c>
      <c r="N19" s="445">
        <f t="shared" si="4"/>
        <v>63.40782122905028</v>
      </c>
      <c r="O19" s="506">
        <f>'TABLE-16'!K21</f>
        <v>33</v>
      </c>
      <c r="P19" s="445">
        <f>'TABLE-8-II'!N19</f>
        <v>19</v>
      </c>
      <c r="Q19" s="445">
        <v>0</v>
      </c>
      <c r="R19" s="445">
        <f>'TABLE16(I)'!K21</f>
        <v>115</v>
      </c>
      <c r="S19" s="445">
        <f>'TABLE-8-II'!R19</f>
        <v>8</v>
      </c>
      <c r="T19" s="445">
        <v>0</v>
      </c>
      <c r="U19" s="153">
        <v>270</v>
      </c>
      <c r="V19" s="445">
        <f>'TABLE-8-II'!F19</f>
        <v>111</v>
      </c>
      <c r="W19" s="445">
        <f t="shared" si="2"/>
        <v>41.11111111111111</v>
      </c>
    </row>
    <row r="20" spans="1:23" ht="13.5" customHeight="1">
      <c r="A20" s="128">
        <v>15</v>
      </c>
      <c r="B20" s="153" t="s">
        <v>106</v>
      </c>
      <c r="C20" s="153">
        <v>612</v>
      </c>
      <c r="D20" s="445">
        <f>'TABLE-8-1'!F20</f>
        <v>362</v>
      </c>
      <c r="E20" s="445">
        <f t="shared" si="3"/>
        <v>59.150326797385624</v>
      </c>
      <c r="F20" s="153">
        <v>70</v>
      </c>
      <c r="G20" s="445">
        <f>'TABLE-8-1'!J20</f>
        <v>23</v>
      </c>
      <c r="H20" s="445">
        <f>G20/F20*100</f>
        <v>32.857142857142854</v>
      </c>
      <c r="I20" s="153">
        <v>73</v>
      </c>
      <c r="J20" s="445">
        <f>'TABLE-8-1'!N20</f>
        <v>24</v>
      </c>
      <c r="K20" s="445">
        <f>J20/I20*100</f>
        <v>32.87671232876712</v>
      </c>
      <c r="L20" s="153">
        <v>112</v>
      </c>
      <c r="M20" s="445">
        <f>'TABLE-8-II'!J20</f>
        <v>77</v>
      </c>
      <c r="N20" s="445">
        <f t="shared" si="4"/>
        <v>68.75</v>
      </c>
      <c r="O20" s="506">
        <f>'TABLE-16'!K22</f>
        <v>0</v>
      </c>
      <c r="P20" s="445">
        <f>'TABLE-8-II'!N20</f>
        <v>0</v>
      </c>
      <c r="Q20" s="445">
        <v>0</v>
      </c>
      <c r="R20" s="445">
        <f>'TABLE16(I)'!K22</f>
        <v>0</v>
      </c>
      <c r="S20" s="445">
        <f>'TABLE-8-II'!R20</f>
        <v>0</v>
      </c>
      <c r="T20" s="445">
        <v>0</v>
      </c>
      <c r="U20" s="153">
        <v>0</v>
      </c>
      <c r="V20" s="445">
        <f>'TABLE-8-II'!F20</f>
        <v>0</v>
      </c>
      <c r="W20" s="445">
        <v>0</v>
      </c>
    </row>
    <row r="21" spans="1:23" s="106" customFormat="1" ht="13.5" customHeight="1">
      <c r="A21" s="113">
        <v>16</v>
      </c>
      <c r="B21" s="114" t="s">
        <v>20</v>
      </c>
      <c r="C21" s="114">
        <v>2718</v>
      </c>
      <c r="D21" s="445">
        <f>'TABLE-8-1'!F21</f>
        <v>818</v>
      </c>
      <c r="E21" s="445">
        <f t="shared" si="3"/>
        <v>30.095658572479767</v>
      </c>
      <c r="F21" s="114">
        <v>878</v>
      </c>
      <c r="G21" s="445">
        <f>'TABLE-8-1'!J21</f>
        <v>56</v>
      </c>
      <c r="H21" s="445">
        <f>G21/F21*100</f>
        <v>6.378132118451026</v>
      </c>
      <c r="I21" s="114">
        <v>1898</v>
      </c>
      <c r="J21" s="445">
        <f>'TABLE-8-1'!N21</f>
        <v>127</v>
      </c>
      <c r="K21" s="445">
        <v>0</v>
      </c>
      <c r="L21" s="114">
        <v>744</v>
      </c>
      <c r="M21" s="445">
        <f>'TABLE-8-II'!J21</f>
        <v>105</v>
      </c>
      <c r="N21" s="445">
        <f t="shared" si="4"/>
        <v>14.112903225806454</v>
      </c>
      <c r="O21" s="506">
        <f>'TABLE-16'!K23</f>
        <v>232</v>
      </c>
      <c r="P21" s="445">
        <f>'TABLE-8-II'!N21</f>
        <v>44</v>
      </c>
      <c r="Q21" s="445">
        <f>P21/O21*100</f>
        <v>18.96551724137931</v>
      </c>
      <c r="R21" s="445">
        <f>'TABLE16(I)'!K23</f>
        <v>534</v>
      </c>
      <c r="S21" s="445">
        <f>'TABLE-8-II'!R21</f>
        <v>142</v>
      </c>
      <c r="T21" s="445">
        <f>S21/R21*100</f>
        <v>26.591760299625467</v>
      </c>
      <c r="U21" s="114">
        <v>926</v>
      </c>
      <c r="V21" s="445">
        <f>'TABLE-8-II'!F21</f>
        <v>73</v>
      </c>
      <c r="W21" s="445">
        <f t="shared" si="2"/>
        <v>7.883369330453564</v>
      </c>
    </row>
    <row r="22" spans="1:23" ht="13.5" customHeight="1">
      <c r="A22" s="128">
        <v>17</v>
      </c>
      <c r="B22" s="153" t="s">
        <v>21</v>
      </c>
      <c r="C22" s="153">
        <v>7056</v>
      </c>
      <c r="D22" s="445">
        <f>'TABLE-8-1'!F22</f>
        <v>2962</v>
      </c>
      <c r="E22" s="445">
        <f t="shared" si="3"/>
        <v>41.97845804988662</v>
      </c>
      <c r="F22" s="153">
        <v>1323</v>
      </c>
      <c r="G22" s="445">
        <f>'TABLE-8-1'!J22</f>
        <v>348</v>
      </c>
      <c r="H22" s="445">
        <f>G22/F22*100</f>
        <v>26.303854875283445</v>
      </c>
      <c r="I22" s="153">
        <v>1304</v>
      </c>
      <c r="J22" s="445">
        <f>'TABLE-8-1'!N22</f>
        <v>200</v>
      </c>
      <c r="K22" s="445">
        <f>J22/I22*100</f>
        <v>15.337423312883436</v>
      </c>
      <c r="L22" s="153">
        <v>1131</v>
      </c>
      <c r="M22" s="445">
        <f>'TABLE-8-II'!J22</f>
        <v>353</v>
      </c>
      <c r="N22" s="445">
        <f t="shared" si="4"/>
        <v>31.21131741821397</v>
      </c>
      <c r="O22" s="506">
        <f>'TABLE-16'!K24</f>
        <v>194</v>
      </c>
      <c r="P22" s="445">
        <f>'TABLE-8-II'!N22</f>
        <v>67</v>
      </c>
      <c r="Q22" s="445">
        <f>P22/O22*100</f>
        <v>34.5360824742268</v>
      </c>
      <c r="R22" s="445">
        <f>'TABLE16(I)'!K24</f>
        <v>289</v>
      </c>
      <c r="S22" s="445">
        <f>'TABLE-8-II'!R22</f>
        <v>35</v>
      </c>
      <c r="T22" s="445">
        <f>S22/R22*100</f>
        <v>12.110726643598616</v>
      </c>
      <c r="U22" s="153">
        <v>347</v>
      </c>
      <c r="V22" s="445">
        <f>'TABLE-8-II'!F22</f>
        <v>94</v>
      </c>
      <c r="W22" s="445">
        <f t="shared" si="2"/>
        <v>27.089337175792505</v>
      </c>
    </row>
    <row r="23" spans="1:23" ht="13.5" customHeight="1">
      <c r="A23" s="128">
        <v>18</v>
      </c>
      <c r="B23" s="153" t="s">
        <v>19</v>
      </c>
      <c r="C23" s="153">
        <v>5</v>
      </c>
      <c r="D23" s="445">
        <f>'TABLE-8-1'!F23</f>
        <v>0</v>
      </c>
      <c r="E23" s="445">
        <f t="shared" si="3"/>
        <v>0</v>
      </c>
      <c r="F23" s="153">
        <v>0</v>
      </c>
      <c r="G23" s="445">
        <f>'TABLE-8-1'!J23</f>
        <v>0</v>
      </c>
      <c r="H23" s="445">
        <v>0</v>
      </c>
      <c r="I23" s="153">
        <v>0</v>
      </c>
      <c r="J23" s="445">
        <f>'TABLE-8-1'!N23</f>
        <v>0</v>
      </c>
      <c r="K23" s="445">
        <v>0</v>
      </c>
      <c r="L23" s="153">
        <v>3</v>
      </c>
      <c r="M23" s="445">
        <f>'TABLE-8-II'!J23</f>
        <v>0</v>
      </c>
      <c r="N23" s="445">
        <f t="shared" si="4"/>
        <v>0</v>
      </c>
      <c r="O23" s="506">
        <f>'TABLE-16'!K25</f>
        <v>0</v>
      </c>
      <c r="P23" s="445">
        <f>'TABLE-8-II'!N23</f>
        <v>0</v>
      </c>
      <c r="Q23" s="445">
        <v>0</v>
      </c>
      <c r="R23" s="445">
        <f>'TABLE16(I)'!K25</f>
        <v>0</v>
      </c>
      <c r="S23" s="445">
        <f>'TABLE-8-II'!R23</f>
        <v>0</v>
      </c>
      <c r="T23" s="445">
        <v>0</v>
      </c>
      <c r="U23" s="153">
        <v>4</v>
      </c>
      <c r="V23" s="445">
        <f>'TABLE-8-II'!F23</f>
        <v>4</v>
      </c>
      <c r="W23" s="445">
        <f t="shared" si="2"/>
        <v>100</v>
      </c>
    </row>
    <row r="24" spans="1:23" ht="13.5" customHeight="1">
      <c r="A24" s="128">
        <v>19</v>
      </c>
      <c r="B24" s="153" t="s">
        <v>126</v>
      </c>
      <c r="C24" s="153">
        <v>168</v>
      </c>
      <c r="D24" s="445">
        <f>'TABLE-8-1'!F24</f>
        <v>4</v>
      </c>
      <c r="E24" s="445">
        <f t="shared" si="3"/>
        <v>2.380952380952381</v>
      </c>
      <c r="F24" s="153">
        <v>0</v>
      </c>
      <c r="G24" s="445">
        <f>'TABLE-8-1'!J24</f>
        <v>0</v>
      </c>
      <c r="H24" s="445">
        <v>0</v>
      </c>
      <c r="I24" s="153">
        <v>0</v>
      </c>
      <c r="J24" s="445">
        <f>'TABLE-8-1'!N24</f>
        <v>0</v>
      </c>
      <c r="K24" s="445">
        <v>0</v>
      </c>
      <c r="L24" s="153">
        <v>28</v>
      </c>
      <c r="M24" s="445">
        <f>'TABLE-8-II'!J24</f>
        <v>0</v>
      </c>
      <c r="N24" s="445">
        <f t="shared" si="4"/>
        <v>0</v>
      </c>
      <c r="O24" s="506">
        <f>'TABLE-16'!K26</f>
        <v>4</v>
      </c>
      <c r="P24" s="445">
        <f>'TABLE-8-II'!N24</f>
        <v>0</v>
      </c>
      <c r="Q24" s="445">
        <v>0</v>
      </c>
      <c r="R24" s="445">
        <f>'TABLE16(I)'!K26</f>
        <v>0</v>
      </c>
      <c r="S24" s="445">
        <f>'TABLE-8-II'!R24</f>
        <v>0</v>
      </c>
      <c r="T24" s="445">
        <v>0</v>
      </c>
      <c r="U24" s="153">
        <v>33</v>
      </c>
      <c r="V24" s="445">
        <f>'TABLE-8-II'!F24</f>
        <v>0</v>
      </c>
      <c r="W24" s="445">
        <f t="shared" si="2"/>
        <v>0</v>
      </c>
    </row>
    <row r="25" spans="1:23" s="2" customFormat="1" ht="13.5" customHeight="1">
      <c r="A25" s="179"/>
      <c r="B25" s="124" t="s">
        <v>226</v>
      </c>
      <c r="C25" s="124">
        <f>SUM(C6:C24)</f>
        <v>55474</v>
      </c>
      <c r="D25" s="270">
        <f aca="true" t="shared" si="5" ref="D25:V25">SUM(D6:D24)</f>
        <v>17159</v>
      </c>
      <c r="E25" s="270">
        <f>D25/C25*100</f>
        <v>30.931607599956735</v>
      </c>
      <c r="F25" s="124">
        <f t="shared" si="5"/>
        <v>11996</v>
      </c>
      <c r="G25" s="270">
        <f t="shared" si="5"/>
        <v>1800</v>
      </c>
      <c r="H25" s="270">
        <f>G25/F25*100</f>
        <v>15.005001667222405</v>
      </c>
      <c r="I25" s="124">
        <f t="shared" si="5"/>
        <v>12315</v>
      </c>
      <c r="J25" s="270">
        <f t="shared" si="5"/>
        <v>2183</v>
      </c>
      <c r="K25" s="270">
        <f>J25/I25*100</f>
        <v>17.726349979699556</v>
      </c>
      <c r="L25" s="124">
        <f t="shared" si="5"/>
        <v>9462</v>
      </c>
      <c r="M25" s="270">
        <f t="shared" si="5"/>
        <v>2770</v>
      </c>
      <c r="N25" s="270">
        <f t="shared" si="4"/>
        <v>29.274994715704928</v>
      </c>
      <c r="O25" s="270">
        <f t="shared" si="5"/>
        <v>1832</v>
      </c>
      <c r="P25" s="270">
        <f t="shared" si="5"/>
        <v>476</v>
      </c>
      <c r="Q25" s="270">
        <f>P25/O25*100</f>
        <v>25.982532751091703</v>
      </c>
      <c r="R25" s="270">
        <f>SUM(R6:R24)</f>
        <v>3414</v>
      </c>
      <c r="S25" s="270">
        <f t="shared" si="5"/>
        <v>753</v>
      </c>
      <c r="T25" s="270">
        <f>S25/R25*100</f>
        <v>22.056239015817223</v>
      </c>
      <c r="U25" s="124">
        <f t="shared" si="5"/>
        <v>8426</v>
      </c>
      <c r="V25" s="270">
        <f t="shared" si="5"/>
        <v>1158</v>
      </c>
      <c r="W25" s="270">
        <f>V25/U25*100</f>
        <v>13.743175884168052</v>
      </c>
    </row>
    <row r="26" spans="1:23" ht="13.5" customHeight="1">
      <c r="A26" s="55">
        <v>20</v>
      </c>
      <c r="B26" s="153" t="s">
        <v>23</v>
      </c>
      <c r="C26" s="153">
        <v>0</v>
      </c>
      <c r="D26" s="445">
        <f>'TABLE-8-1'!F26</f>
        <v>0</v>
      </c>
      <c r="E26" s="445">
        <v>0</v>
      </c>
      <c r="F26" s="153">
        <v>0</v>
      </c>
      <c r="G26" s="445">
        <f>'TABLE-8-1'!J26</f>
        <v>0</v>
      </c>
      <c r="H26" s="445">
        <v>0</v>
      </c>
      <c r="I26" s="153">
        <v>0</v>
      </c>
      <c r="J26" s="445">
        <f>'TABLE-8-1'!N26</f>
        <v>0</v>
      </c>
      <c r="K26" s="445">
        <v>0</v>
      </c>
      <c r="L26" s="153">
        <v>0</v>
      </c>
      <c r="M26" s="445">
        <f>'TABLE-8-II'!J26</f>
        <v>1</v>
      </c>
      <c r="N26" s="445">
        <v>0</v>
      </c>
      <c r="O26" s="506">
        <f>'TABLE-16'!K28</f>
        <v>0</v>
      </c>
      <c r="P26" s="445">
        <f>'TABLE-8-II'!N26</f>
        <v>0</v>
      </c>
      <c r="Q26" s="445">
        <v>0</v>
      </c>
      <c r="R26" s="445">
        <f>'TABLE16(I)'!K28</f>
        <v>0</v>
      </c>
      <c r="S26" s="445">
        <f>'TABLE-8-II'!R26</f>
        <v>0</v>
      </c>
      <c r="T26" s="445">
        <v>0</v>
      </c>
      <c r="U26" s="153">
        <v>0</v>
      </c>
      <c r="V26" s="445">
        <f>'TABLE-8-II'!F26</f>
        <v>0</v>
      </c>
      <c r="W26" s="445">
        <v>0</v>
      </c>
    </row>
    <row r="27" spans="1:24" ht="13.5" customHeight="1">
      <c r="A27" s="55">
        <v>21</v>
      </c>
      <c r="B27" s="153" t="s">
        <v>274</v>
      </c>
      <c r="C27" s="153">
        <v>0</v>
      </c>
      <c r="D27" s="445">
        <f>'TABLE-8-1'!F27</f>
        <v>0</v>
      </c>
      <c r="E27" s="445">
        <v>0</v>
      </c>
      <c r="F27" s="153">
        <v>0</v>
      </c>
      <c r="G27" s="445">
        <f>'TABLE-8-1'!J27</f>
        <v>0</v>
      </c>
      <c r="H27" s="445">
        <v>0</v>
      </c>
      <c r="I27" s="153">
        <v>0</v>
      </c>
      <c r="J27" s="445">
        <f>'TABLE-8-1'!N27</f>
        <v>0</v>
      </c>
      <c r="K27" s="445">
        <v>0</v>
      </c>
      <c r="L27" s="153">
        <v>0</v>
      </c>
      <c r="M27" s="445">
        <f>'TABLE-8-II'!J27</f>
        <v>0</v>
      </c>
      <c r="N27" s="445">
        <v>0</v>
      </c>
      <c r="O27" s="506">
        <f>'TABLE-16'!K29</f>
        <v>0</v>
      </c>
      <c r="P27" s="445">
        <f>'TABLE-8-II'!N27</f>
        <v>0</v>
      </c>
      <c r="Q27" s="445">
        <v>0</v>
      </c>
      <c r="R27" s="445">
        <f>'TABLE16(I)'!K29</f>
        <v>0</v>
      </c>
      <c r="S27" s="445">
        <f>'TABLE-8-II'!R27</f>
        <v>0</v>
      </c>
      <c r="T27" s="445">
        <v>0</v>
      </c>
      <c r="U27" s="153">
        <v>0</v>
      </c>
      <c r="V27" s="445">
        <f>'TABLE-8-II'!F27</f>
        <v>0</v>
      </c>
      <c r="W27" s="445">
        <v>0</v>
      </c>
      <c r="X27" s="654"/>
    </row>
    <row r="28" spans="1:23" ht="13.5" customHeight="1">
      <c r="A28" s="55">
        <v>22</v>
      </c>
      <c r="B28" s="153" t="s">
        <v>171</v>
      </c>
      <c r="C28" s="153">
        <v>0</v>
      </c>
      <c r="D28" s="445">
        <f>'TABLE-8-1'!F28</f>
        <v>16</v>
      </c>
      <c r="E28" s="445">
        <v>0</v>
      </c>
      <c r="F28" s="153">
        <v>0</v>
      </c>
      <c r="G28" s="445">
        <f>'TABLE-8-1'!J28</f>
        <v>0</v>
      </c>
      <c r="H28" s="445">
        <v>0</v>
      </c>
      <c r="I28" s="153">
        <v>0</v>
      </c>
      <c r="J28" s="445">
        <f>'TABLE-8-1'!N28</f>
        <v>7</v>
      </c>
      <c r="K28" s="445">
        <v>0</v>
      </c>
      <c r="L28" s="153">
        <v>0</v>
      </c>
      <c r="M28" s="445">
        <f>'TABLE-8-II'!J28</f>
        <v>0</v>
      </c>
      <c r="N28" s="445">
        <v>0</v>
      </c>
      <c r="O28" s="506">
        <f>'TABLE-16'!K30</f>
        <v>3</v>
      </c>
      <c r="P28" s="445">
        <f>'TABLE-8-II'!N28</f>
        <v>0</v>
      </c>
      <c r="Q28" s="445">
        <v>0</v>
      </c>
      <c r="R28" s="445">
        <f>'TABLE16(I)'!K30</f>
        <v>0</v>
      </c>
      <c r="S28" s="445">
        <f>'TABLE-8-II'!R28</f>
        <v>0</v>
      </c>
      <c r="T28" s="445">
        <v>0</v>
      </c>
      <c r="U28" s="153">
        <v>0</v>
      </c>
      <c r="V28" s="445">
        <f>'TABLE-8-II'!F28</f>
        <v>0</v>
      </c>
      <c r="W28" s="445">
        <v>0</v>
      </c>
    </row>
    <row r="29" spans="1:23" ht="13.5" customHeight="1">
      <c r="A29" s="55">
        <v>23</v>
      </c>
      <c r="B29" s="153" t="s">
        <v>22</v>
      </c>
      <c r="C29" s="153">
        <v>6</v>
      </c>
      <c r="D29" s="445">
        <f>'TABLE-8-1'!F29</f>
        <v>0</v>
      </c>
      <c r="E29" s="445">
        <f t="shared" si="3"/>
        <v>0</v>
      </c>
      <c r="F29" s="153">
        <v>0</v>
      </c>
      <c r="G29" s="445">
        <f>'TABLE-8-1'!J29</f>
        <v>0</v>
      </c>
      <c r="H29" s="445">
        <v>0</v>
      </c>
      <c r="I29" s="153">
        <v>0</v>
      </c>
      <c r="J29" s="445">
        <f>'TABLE-8-1'!N29</f>
        <v>0</v>
      </c>
      <c r="K29" s="445">
        <v>0</v>
      </c>
      <c r="L29" s="153">
        <v>16</v>
      </c>
      <c r="M29" s="445">
        <f>'TABLE-8-II'!J29</f>
        <v>15</v>
      </c>
      <c r="N29" s="445">
        <f t="shared" si="4"/>
        <v>93.75</v>
      </c>
      <c r="O29" s="506">
        <f>'TABLE-16'!K31</f>
        <v>4</v>
      </c>
      <c r="P29" s="445">
        <f>'TABLE-8-II'!N29</f>
        <v>3</v>
      </c>
      <c r="Q29" s="445">
        <f>P29/O29*100</f>
        <v>75</v>
      </c>
      <c r="R29" s="445">
        <f>'TABLE16(I)'!K31</f>
        <v>15</v>
      </c>
      <c r="S29" s="445">
        <f>'TABLE-8-II'!R29</f>
        <v>12</v>
      </c>
      <c r="T29" s="445">
        <f>S29/R29*100</f>
        <v>80</v>
      </c>
      <c r="U29" s="153">
        <v>0</v>
      </c>
      <c r="V29" s="445">
        <f>'TABLE-8-II'!F29</f>
        <v>0</v>
      </c>
      <c r="W29" s="445">
        <v>0</v>
      </c>
    </row>
    <row r="30" spans="1:23" s="106" customFormat="1" ht="13.5" customHeight="1">
      <c r="A30" s="55">
        <v>24</v>
      </c>
      <c r="B30" s="114" t="s">
        <v>143</v>
      </c>
      <c r="C30" s="114">
        <v>182</v>
      </c>
      <c r="D30" s="445">
        <f>'TABLE-8-1'!F30</f>
        <v>62</v>
      </c>
      <c r="E30" s="445">
        <f t="shared" si="3"/>
        <v>34.065934065934066</v>
      </c>
      <c r="F30" s="114">
        <v>1</v>
      </c>
      <c r="G30" s="445">
        <f>'TABLE-8-1'!J30</f>
        <v>0</v>
      </c>
      <c r="H30" s="445">
        <f>G30/F30*100</f>
        <v>0</v>
      </c>
      <c r="I30" s="114">
        <v>13</v>
      </c>
      <c r="J30" s="445">
        <f>'TABLE-8-1'!N30</f>
        <v>1</v>
      </c>
      <c r="K30" s="445">
        <f>J30/I30*100</f>
        <v>7.6923076923076925</v>
      </c>
      <c r="L30" s="114">
        <v>44</v>
      </c>
      <c r="M30" s="445">
        <f>'TABLE-8-II'!J30</f>
        <v>15</v>
      </c>
      <c r="N30" s="445">
        <f t="shared" si="4"/>
        <v>34.090909090909086</v>
      </c>
      <c r="O30" s="506">
        <f>'TABLE-16'!K32</f>
        <v>4</v>
      </c>
      <c r="P30" s="445">
        <f>'TABLE-8-II'!N30</f>
        <v>1</v>
      </c>
      <c r="Q30" s="445">
        <v>0</v>
      </c>
      <c r="R30" s="445">
        <f>'TABLE16(I)'!K32</f>
        <v>14</v>
      </c>
      <c r="S30" s="445">
        <f>'TABLE-8-II'!R30</f>
        <v>2</v>
      </c>
      <c r="T30" s="445">
        <f>S30/R30*100</f>
        <v>14.285714285714285</v>
      </c>
      <c r="U30" s="114">
        <v>9</v>
      </c>
      <c r="V30" s="445">
        <f>'TABLE-8-II'!F30</f>
        <v>0</v>
      </c>
      <c r="W30" s="445">
        <v>0</v>
      </c>
    </row>
    <row r="31" spans="1:23" ht="13.5" customHeight="1">
      <c r="A31" s="55">
        <v>25</v>
      </c>
      <c r="B31" s="153" t="s">
        <v>18</v>
      </c>
      <c r="C31" s="153">
        <v>17232</v>
      </c>
      <c r="D31" s="445">
        <f>'TABLE-8-1'!F31</f>
        <v>4396</v>
      </c>
      <c r="E31" s="445">
        <f t="shared" si="3"/>
        <v>25.510677808727948</v>
      </c>
      <c r="F31" s="153">
        <v>7241</v>
      </c>
      <c r="G31" s="445">
        <f>'TABLE-8-1'!J31</f>
        <v>2311</v>
      </c>
      <c r="H31" s="445">
        <f>G31/F31*100</f>
        <v>31.91548128711504</v>
      </c>
      <c r="I31" s="153">
        <v>3389</v>
      </c>
      <c r="J31" s="445">
        <f>'TABLE-8-1'!N31</f>
        <v>981</v>
      </c>
      <c r="K31" s="445">
        <f>J31/I31*100</f>
        <v>28.946591915019184</v>
      </c>
      <c r="L31" s="153">
        <v>2577</v>
      </c>
      <c r="M31" s="445">
        <f>'TABLE-8-II'!J31</f>
        <v>502</v>
      </c>
      <c r="N31" s="445">
        <f t="shared" si="4"/>
        <v>19.480015521924717</v>
      </c>
      <c r="O31" s="506">
        <f>'TABLE-16'!K33</f>
        <v>575</v>
      </c>
      <c r="P31" s="445">
        <f>'TABLE-8-II'!N31</f>
        <v>197</v>
      </c>
      <c r="Q31" s="445">
        <f>P31/O31*100</f>
        <v>34.26086956521739</v>
      </c>
      <c r="R31" s="445">
        <f>'TABLE16(I)'!K33</f>
        <v>668</v>
      </c>
      <c r="S31" s="445">
        <f>'TABLE-8-II'!R31</f>
        <v>274</v>
      </c>
      <c r="T31" s="445">
        <f>S31/R31*100</f>
        <v>41.01796407185629</v>
      </c>
      <c r="U31" s="153">
        <v>2490</v>
      </c>
      <c r="V31" s="445">
        <f>'TABLE-8-II'!F31</f>
        <v>232</v>
      </c>
      <c r="W31" s="445">
        <f>V31/U31*100</f>
        <v>9.317269076305221</v>
      </c>
    </row>
    <row r="32" spans="1:23" ht="13.5" customHeight="1">
      <c r="A32" s="55">
        <v>26</v>
      </c>
      <c r="B32" s="153" t="s">
        <v>105</v>
      </c>
      <c r="C32" s="153">
        <v>11996</v>
      </c>
      <c r="D32" s="445">
        <f>'TABLE-8-1'!F32</f>
        <v>843</v>
      </c>
      <c r="E32" s="445">
        <f t="shared" si="3"/>
        <v>7.027342447482495</v>
      </c>
      <c r="F32" s="153">
        <v>2295</v>
      </c>
      <c r="G32" s="445">
        <f>'TABLE-8-1'!J32</f>
        <v>283</v>
      </c>
      <c r="H32" s="445">
        <f>G32/F32*100</f>
        <v>12.33115468409586</v>
      </c>
      <c r="I32" s="153">
        <v>2569</v>
      </c>
      <c r="J32" s="445">
        <f>'TABLE-8-1'!N32</f>
        <v>336</v>
      </c>
      <c r="K32" s="445">
        <f>J32/I32*100</f>
        <v>13.079019073569482</v>
      </c>
      <c r="L32" s="153">
        <v>2544</v>
      </c>
      <c r="M32" s="445">
        <f>'TABLE-8-II'!J32</f>
        <v>159</v>
      </c>
      <c r="N32" s="445">
        <f t="shared" si="4"/>
        <v>6.25</v>
      </c>
      <c r="O32" s="506">
        <f>'TABLE-16'!K34</f>
        <v>395</v>
      </c>
      <c r="P32" s="445">
        <f>'TABLE-8-II'!N32</f>
        <v>73</v>
      </c>
      <c r="Q32" s="445">
        <f>P32/O32*100</f>
        <v>18.48101265822785</v>
      </c>
      <c r="R32" s="445">
        <f>'TABLE16(I)'!K34</f>
        <v>1942</v>
      </c>
      <c r="S32" s="445">
        <f>'TABLE-8-II'!R32</f>
        <v>67</v>
      </c>
      <c r="T32" s="445">
        <f>S32/R32*100</f>
        <v>3.45005149330587</v>
      </c>
      <c r="U32" s="153">
        <v>1373</v>
      </c>
      <c r="V32" s="445">
        <f>'TABLE-8-II'!F32</f>
        <v>107</v>
      </c>
      <c r="W32" s="445">
        <f>V32/U32*100</f>
        <v>7.793153678077203</v>
      </c>
    </row>
    <row r="33" spans="1:23" s="2" customFormat="1" ht="13.5" customHeight="1">
      <c r="A33" s="125"/>
      <c r="B33" s="154" t="s">
        <v>228</v>
      </c>
      <c r="C33" s="154">
        <f>SUM(C26:C32)</f>
        <v>29416</v>
      </c>
      <c r="D33" s="446">
        <f aca="true" t="shared" si="6" ref="D33:V33">SUM(D26:D32)</f>
        <v>5317</v>
      </c>
      <c r="E33" s="446">
        <f>D33/C33*100</f>
        <v>18.07519717160729</v>
      </c>
      <c r="F33" s="154">
        <f t="shared" si="6"/>
        <v>9537</v>
      </c>
      <c r="G33" s="446">
        <f t="shared" si="6"/>
        <v>2594</v>
      </c>
      <c r="H33" s="446">
        <f>G33/F33*100</f>
        <v>27.19932892943274</v>
      </c>
      <c r="I33" s="154">
        <f t="shared" si="6"/>
        <v>5971</v>
      </c>
      <c r="J33" s="446">
        <f t="shared" si="6"/>
        <v>1325</v>
      </c>
      <c r="K33" s="446">
        <f>J33/I33*100</f>
        <v>22.190587841232627</v>
      </c>
      <c r="L33" s="154">
        <f t="shared" si="6"/>
        <v>5181</v>
      </c>
      <c r="M33" s="446">
        <f t="shared" si="6"/>
        <v>692</v>
      </c>
      <c r="N33" s="446">
        <f t="shared" si="4"/>
        <v>13.356494885157305</v>
      </c>
      <c r="O33" s="446">
        <f t="shared" si="6"/>
        <v>981</v>
      </c>
      <c r="P33" s="446">
        <f t="shared" si="6"/>
        <v>274</v>
      </c>
      <c r="Q33" s="446">
        <f>P33/O33*100</f>
        <v>27.93068297655454</v>
      </c>
      <c r="R33" s="446">
        <f t="shared" si="6"/>
        <v>2639</v>
      </c>
      <c r="S33" s="446">
        <f t="shared" si="6"/>
        <v>355</v>
      </c>
      <c r="T33" s="446">
        <f>S33/R33*100</f>
        <v>13.452065176203106</v>
      </c>
      <c r="U33" s="154">
        <f t="shared" si="6"/>
        <v>3872</v>
      </c>
      <c r="V33" s="446">
        <f t="shared" si="6"/>
        <v>339</v>
      </c>
      <c r="W33" s="446">
        <f>V33/U33*100</f>
        <v>8.7551652892562</v>
      </c>
    </row>
    <row r="34" spans="1:23" ht="13.5" customHeight="1">
      <c r="A34" s="55">
        <v>27</v>
      </c>
      <c r="B34" s="153" t="s">
        <v>165</v>
      </c>
      <c r="C34" s="153">
        <v>119</v>
      </c>
      <c r="D34" s="445">
        <f>'TABLE-8-1'!F34</f>
        <v>63</v>
      </c>
      <c r="E34" s="445">
        <f t="shared" si="3"/>
        <v>52.94117647058824</v>
      </c>
      <c r="F34" s="153">
        <v>15</v>
      </c>
      <c r="G34" s="445">
        <f>'TABLE-8-1'!J34</f>
        <v>4</v>
      </c>
      <c r="H34" s="445">
        <f>G34/F34*100</f>
        <v>26.666666666666668</v>
      </c>
      <c r="I34" s="153">
        <v>0</v>
      </c>
      <c r="J34" s="445">
        <f>'TABLE-8-1'!N34</f>
        <v>0</v>
      </c>
      <c r="K34" s="445">
        <v>0</v>
      </c>
      <c r="L34" s="153">
        <v>27</v>
      </c>
      <c r="M34" s="445">
        <f>'TABLE-8-II'!J34</f>
        <v>8</v>
      </c>
      <c r="N34" s="445">
        <f t="shared" si="4"/>
        <v>29.629629629629626</v>
      </c>
      <c r="O34" s="506">
        <f>'TABLE-16'!K36</f>
        <v>0</v>
      </c>
      <c r="P34" s="445">
        <f>'TABLE-8-II'!N34</f>
        <v>0</v>
      </c>
      <c r="Q34" s="445">
        <v>0</v>
      </c>
      <c r="R34" s="445">
        <f>'TABLE16(I)'!K36</f>
        <v>0</v>
      </c>
      <c r="S34" s="445">
        <f>'TABLE-8-II'!R34</f>
        <v>0</v>
      </c>
      <c r="T34" s="445">
        <v>0</v>
      </c>
      <c r="U34" s="153">
        <v>0</v>
      </c>
      <c r="V34" s="445">
        <v>0</v>
      </c>
      <c r="W34" s="445">
        <v>0</v>
      </c>
    </row>
    <row r="35" spans="1:23" s="106" customFormat="1" ht="13.5" customHeight="1">
      <c r="A35" s="55">
        <v>28</v>
      </c>
      <c r="B35" s="114" t="s">
        <v>234</v>
      </c>
      <c r="C35" s="114">
        <v>0</v>
      </c>
      <c r="D35" s="445">
        <f>'TABLE-8-1'!F35</f>
        <v>0</v>
      </c>
      <c r="E35" s="445">
        <v>0</v>
      </c>
      <c r="F35" s="114">
        <v>0</v>
      </c>
      <c r="G35" s="445">
        <f>'TABLE-8-1'!J35</f>
        <v>0</v>
      </c>
      <c r="H35" s="445">
        <v>0</v>
      </c>
      <c r="I35" s="114">
        <v>0</v>
      </c>
      <c r="J35" s="445">
        <f>'TABLE-8-1'!N35</f>
        <v>0</v>
      </c>
      <c r="K35" s="445">
        <v>0</v>
      </c>
      <c r="L35" s="114">
        <v>0</v>
      </c>
      <c r="M35" s="445">
        <f>'TABLE-8-II'!J35</f>
        <v>0</v>
      </c>
      <c r="N35" s="445">
        <v>0</v>
      </c>
      <c r="O35" s="506">
        <f>'TABLE-16'!K37</f>
        <v>0</v>
      </c>
      <c r="P35" s="445">
        <f>'TABLE-8-II'!N35</f>
        <v>0</v>
      </c>
      <c r="Q35" s="445">
        <v>0</v>
      </c>
      <c r="R35" s="445">
        <f>'TABLE16(I)'!K37</f>
        <v>0</v>
      </c>
      <c r="S35" s="445">
        <f>'TABLE-8-II'!R35</f>
        <v>0</v>
      </c>
      <c r="T35" s="445">
        <v>0</v>
      </c>
      <c r="U35" s="114">
        <v>0</v>
      </c>
      <c r="V35" s="445">
        <f>'TABLE-8-II'!F35</f>
        <v>0</v>
      </c>
      <c r="W35" s="445">
        <v>0</v>
      </c>
    </row>
    <row r="36" spans="1:23" ht="13.5" customHeight="1">
      <c r="A36" s="55">
        <v>29</v>
      </c>
      <c r="B36" s="153" t="s">
        <v>220</v>
      </c>
      <c r="C36" s="153">
        <v>0</v>
      </c>
      <c r="D36" s="445">
        <f>'TABLE-8-1'!F36</f>
        <v>0</v>
      </c>
      <c r="E36" s="445">
        <v>0</v>
      </c>
      <c r="F36" s="153">
        <v>0</v>
      </c>
      <c r="G36" s="445">
        <f>'TABLE-8-1'!J36</f>
        <v>0</v>
      </c>
      <c r="H36" s="445">
        <v>0</v>
      </c>
      <c r="I36" s="153">
        <v>0</v>
      </c>
      <c r="J36" s="445">
        <f>'TABLE-8-1'!N36</f>
        <v>0</v>
      </c>
      <c r="K36" s="445">
        <v>0</v>
      </c>
      <c r="L36" s="153">
        <v>0</v>
      </c>
      <c r="M36" s="445">
        <f>'TABLE-8-II'!J36</f>
        <v>0</v>
      </c>
      <c r="N36" s="445">
        <v>0</v>
      </c>
      <c r="O36" s="506">
        <f>'TABLE-16'!K38</f>
        <v>0</v>
      </c>
      <c r="P36" s="445">
        <f>'TABLE-8-II'!N36</f>
        <v>0</v>
      </c>
      <c r="Q36" s="445">
        <v>0</v>
      </c>
      <c r="R36" s="445">
        <f>'TABLE16(I)'!K38</f>
        <v>0</v>
      </c>
      <c r="S36" s="445">
        <f>'TABLE-8-II'!R36</f>
        <v>0</v>
      </c>
      <c r="T36" s="445">
        <v>0</v>
      </c>
      <c r="U36" s="153">
        <v>0</v>
      </c>
      <c r="V36" s="445">
        <f>'TABLE-8-II'!F36</f>
        <v>0</v>
      </c>
      <c r="W36" s="445">
        <v>0</v>
      </c>
    </row>
    <row r="37" spans="1:23" ht="13.5" customHeight="1">
      <c r="A37" s="55">
        <v>30</v>
      </c>
      <c r="B37" s="153" t="s">
        <v>239</v>
      </c>
      <c r="C37" s="153">
        <v>190</v>
      </c>
      <c r="D37" s="445">
        <f>'TABLE-8-1'!F37</f>
        <v>153</v>
      </c>
      <c r="E37" s="445">
        <f t="shared" si="3"/>
        <v>80.52631578947368</v>
      </c>
      <c r="F37" s="153">
        <v>1</v>
      </c>
      <c r="G37" s="445">
        <f>'TABLE-8-1'!J37</f>
        <v>3</v>
      </c>
      <c r="H37" s="445">
        <v>0</v>
      </c>
      <c r="I37" s="153">
        <v>4</v>
      </c>
      <c r="J37" s="445">
        <f>'TABLE-8-1'!N37</f>
        <v>4</v>
      </c>
      <c r="K37" s="445">
        <v>0</v>
      </c>
      <c r="L37" s="153">
        <v>26</v>
      </c>
      <c r="M37" s="445">
        <f>'TABLE-8-II'!J37</f>
        <v>28</v>
      </c>
      <c r="N37" s="445">
        <v>0</v>
      </c>
      <c r="O37" s="506">
        <f>'TABLE-16'!K39</f>
        <v>0</v>
      </c>
      <c r="P37" s="445">
        <f>'TABLE-8-II'!N37</f>
        <v>0</v>
      </c>
      <c r="Q37" s="445">
        <v>0</v>
      </c>
      <c r="R37" s="445">
        <f>'TABLE16(I)'!K39</f>
        <v>8</v>
      </c>
      <c r="S37" s="445">
        <f>'TABLE-8-II'!R37</f>
        <v>12</v>
      </c>
      <c r="T37" s="445">
        <v>0</v>
      </c>
      <c r="U37" s="153">
        <v>0</v>
      </c>
      <c r="V37" s="445">
        <f>'TABLE-8-II'!F37</f>
        <v>0</v>
      </c>
      <c r="W37" s="445">
        <v>0</v>
      </c>
    </row>
    <row r="38" spans="1:23" s="106" customFormat="1" ht="13.5" customHeight="1">
      <c r="A38" s="55">
        <v>31</v>
      </c>
      <c r="B38" s="114" t="s">
        <v>221</v>
      </c>
      <c r="C38" s="114">
        <v>0</v>
      </c>
      <c r="D38" s="445">
        <f>'TABLE-8-1'!F38</f>
        <v>0</v>
      </c>
      <c r="E38" s="445">
        <v>0</v>
      </c>
      <c r="F38" s="114">
        <v>0</v>
      </c>
      <c r="G38" s="445">
        <f>'TABLE-8-1'!J38</f>
        <v>0</v>
      </c>
      <c r="H38" s="445">
        <v>0</v>
      </c>
      <c r="I38" s="114">
        <v>0</v>
      </c>
      <c r="J38" s="445">
        <f>'TABLE-8-1'!N38</f>
        <v>0</v>
      </c>
      <c r="K38" s="445">
        <v>0</v>
      </c>
      <c r="L38" s="114">
        <v>0</v>
      </c>
      <c r="M38" s="445">
        <f>'TABLE-8-II'!J38</f>
        <v>0</v>
      </c>
      <c r="N38" s="445">
        <v>0</v>
      </c>
      <c r="O38" s="506">
        <f>'TABLE-16'!K40</f>
        <v>0</v>
      </c>
      <c r="P38" s="445">
        <f>'TABLE-8-II'!N38</f>
        <v>0</v>
      </c>
      <c r="Q38" s="445">
        <v>0</v>
      </c>
      <c r="R38" s="445">
        <f>'TABLE16(I)'!K40</f>
        <v>0</v>
      </c>
      <c r="S38" s="445">
        <f>'TABLE-8-II'!R38</f>
        <v>0</v>
      </c>
      <c r="T38" s="445">
        <v>0</v>
      </c>
      <c r="U38" s="114">
        <v>0</v>
      </c>
      <c r="V38" s="445">
        <f>'TABLE-8-II'!F38</f>
        <v>0</v>
      </c>
      <c r="W38" s="445">
        <v>0</v>
      </c>
    </row>
    <row r="39" spans="1:23" ht="13.5" customHeight="1">
      <c r="A39" s="55">
        <v>32</v>
      </c>
      <c r="B39" s="153" t="s">
        <v>222</v>
      </c>
      <c r="C39" s="153">
        <v>0</v>
      </c>
      <c r="D39" s="445">
        <f>'TABLE-8-1'!F39</f>
        <v>0</v>
      </c>
      <c r="E39" s="445">
        <v>0</v>
      </c>
      <c r="F39" s="153">
        <v>0</v>
      </c>
      <c r="G39" s="445">
        <f>'TABLE-8-1'!J39</f>
        <v>0</v>
      </c>
      <c r="H39" s="445">
        <v>0</v>
      </c>
      <c r="I39" s="153">
        <v>0</v>
      </c>
      <c r="J39" s="445">
        <f>'TABLE-8-1'!N39</f>
        <v>0</v>
      </c>
      <c r="K39" s="445">
        <v>0</v>
      </c>
      <c r="L39" s="153">
        <v>0</v>
      </c>
      <c r="M39" s="445">
        <f>'TABLE-8-II'!J39</f>
        <v>0</v>
      </c>
      <c r="N39" s="445">
        <v>0</v>
      </c>
      <c r="O39" s="506">
        <f>'TABLE-16'!K41</f>
        <v>0</v>
      </c>
      <c r="P39" s="445">
        <f>'TABLE-8-II'!N39</f>
        <v>0</v>
      </c>
      <c r="Q39" s="445">
        <v>0</v>
      </c>
      <c r="R39" s="445">
        <f>'TABLE16(I)'!K41</f>
        <v>0</v>
      </c>
      <c r="S39" s="445">
        <f>'TABLE-8-II'!R39</f>
        <v>0</v>
      </c>
      <c r="T39" s="445">
        <v>0</v>
      </c>
      <c r="U39" s="153">
        <v>0</v>
      </c>
      <c r="V39" s="445">
        <f>'TABLE-8-II'!F39</f>
        <v>0</v>
      </c>
      <c r="W39" s="445">
        <v>0</v>
      </c>
    </row>
    <row r="40" spans="1:23" ht="13.5" customHeight="1">
      <c r="A40" s="113">
        <v>33</v>
      </c>
      <c r="B40" s="116" t="s">
        <v>455</v>
      </c>
      <c r="C40" s="153">
        <v>0</v>
      </c>
      <c r="D40" s="445">
        <f>'TABLE-8-1'!F40</f>
        <v>0</v>
      </c>
      <c r="E40" s="445">
        <v>0</v>
      </c>
      <c r="F40" s="153">
        <v>0</v>
      </c>
      <c r="G40" s="445">
        <f>'TABLE-8-1'!J40</f>
        <v>0</v>
      </c>
      <c r="H40" s="445">
        <v>0</v>
      </c>
      <c r="I40" s="153">
        <v>0</v>
      </c>
      <c r="J40" s="445">
        <f>'TABLE-8-1'!N40</f>
        <v>0</v>
      </c>
      <c r="K40" s="445">
        <v>0</v>
      </c>
      <c r="L40" s="153">
        <v>0</v>
      </c>
      <c r="M40" s="445">
        <f>'TABLE-8-II'!J40</f>
        <v>0</v>
      </c>
      <c r="N40" s="445">
        <v>0</v>
      </c>
      <c r="O40" s="506">
        <f>'TABLE-16'!K42</f>
        <v>0</v>
      </c>
      <c r="P40" s="445">
        <f>'TABLE-8-II'!N41</f>
        <v>0</v>
      </c>
      <c r="Q40" s="445">
        <v>0</v>
      </c>
      <c r="R40" s="445">
        <f>'TABLE16(I)'!K43</f>
        <v>0</v>
      </c>
      <c r="S40" s="445">
        <f>'TABLE-8-II'!R40</f>
        <v>0</v>
      </c>
      <c r="T40" s="445">
        <v>0</v>
      </c>
      <c r="U40" s="153">
        <v>0</v>
      </c>
      <c r="V40" s="445">
        <f>'TABLE-8-II'!F41</f>
        <v>0</v>
      </c>
      <c r="W40" s="445">
        <v>0</v>
      </c>
    </row>
    <row r="41" spans="1:23" s="106" customFormat="1" ht="13.5" customHeight="1">
      <c r="A41" s="55">
        <v>34</v>
      </c>
      <c r="B41" s="58" t="s">
        <v>243</v>
      </c>
      <c r="C41" s="114">
        <v>3</v>
      </c>
      <c r="D41" s="445">
        <f>'TABLE-8-1'!F41</f>
        <v>2</v>
      </c>
      <c r="E41" s="445">
        <f t="shared" si="3"/>
        <v>66.66666666666666</v>
      </c>
      <c r="F41" s="114">
        <v>0</v>
      </c>
      <c r="G41" s="445">
        <f>'TABLE-8-1'!J41</f>
        <v>0</v>
      </c>
      <c r="H41" s="445">
        <v>0</v>
      </c>
      <c r="I41" s="114">
        <v>1</v>
      </c>
      <c r="J41" s="445">
        <f>'TABLE-8-1'!N41</f>
        <v>1</v>
      </c>
      <c r="K41" s="445">
        <f>J41/I41*100</f>
        <v>100</v>
      </c>
      <c r="L41" s="114">
        <v>0</v>
      </c>
      <c r="M41" s="445">
        <f>'TABLE-8-II'!J41</f>
        <v>0</v>
      </c>
      <c r="N41" s="445">
        <v>0</v>
      </c>
      <c r="O41" s="506">
        <f>'TABLE-16'!K43</f>
        <v>0</v>
      </c>
      <c r="P41" s="445">
        <f>'TABLE-8-II'!N41</f>
        <v>0</v>
      </c>
      <c r="Q41" s="445">
        <v>0</v>
      </c>
      <c r="R41" s="445">
        <f>'TABLE16(I)'!K43</f>
        <v>0</v>
      </c>
      <c r="S41" s="445">
        <f>'TABLE-8-II'!R41</f>
        <v>0</v>
      </c>
      <c r="T41" s="445">
        <v>0</v>
      </c>
      <c r="U41" s="114">
        <v>0</v>
      </c>
      <c r="V41" s="445">
        <f>'TABLE-8-II'!F41</f>
        <v>0</v>
      </c>
      <c r="W41" s="445">
        <v>0</v>
      </c>
    </row>
    <row r="42" spans="1:23" ht="13.5" customHeight="1">
      <c r="A42" s="55">
        <v>35</v>
      </c>
      <c r="B42" s="52" t="s">
        <v>261</v>
      </c>
      <c r="C42" s="153">
        <v>0</v>
      </c>
      <c r="D42" s="445">
        <f>'TABLE-8-1'!F42</f>
        <v>17</v>
      </c>
      <c r="E42" s="445">
        <v>0</v>
      </c>
      <c r="F42" s="153">
        <v>0</v>
      </c>
      <c r="G42" s="445">
        <f>'TABLE-8-1'!J42</f>
        <v>0</v>
      </c>
      <c r="H42" s="445">
        <v>0</v>
      </c>
      <c r="I42" s="153">
        <v>0</v>
      </c>
      <c r="J42" s="445">
        <f>'TABLE-8-1'!N42</f>
        <v>0</v>
      </c>
      <c r="K42" s="445">
        <v>0</v>
      </c>
      <c r="L42" s="153">
        <v>0</v>
      </c>
      <c r="M42" s="445">
        <f>'TABLE-8-II'!J42</f>
        <v>3</v>
      </c>
      <c r="N42" s="445">
        <v>0</v>
      </c>
      <c r="O42" s="506">
        <f>'TABLE-16'!K44</f>
        <v>0</v>
      </c>
      <c r="P42" s="445">
        <f>'TABLE-8-II'!N42</f>
        <v>0</v>
      </c>
      <c r="Q42" s="445">
        <v>0</v>
      </c>
      <c r="R42" s="445">
        <f>'TABLE16(I)'!K44</f>
        <v>0</v>
      </c>
      <c r="S42" s="445">
        <f>'TABLE-8-II'!R42</f>
        <v>0</v>
      </c>
      <c r="T42" s="445">
        <v>0</v>
      </c>
      <c r="U42" s="153">
        <v>0</v>
      </c>
      <c r="V42" s="445">
        <f>'TABLE-8-II'!F42</f>
        <v>0</v>
      </c>
      <c r="W42" s="445">
        <v>0</v>
      </c>
    </row>
    <row r="43" spans="1:23" ht="13.5" customHeight="1">
      <c r="A43" s="55">
        <v>36</v>
      </c>
      <c r="B43" s="52" t="s">
        <v>24</v>
      </c>
      <c r="C43" s="153">
        <v>19</v>
      </c>
      <c r="D43" s="445">
        <f>'TABLE-8-1'!F43</f>
        <v>18</v>
      </c>
      <c r="E43" s="445">
        <f t="shared" si="3"/>
        <v>94.73684210526315</v>
      </c>
      <c r="F43" s="153">
        <v>0</v>
      </c>
      <c r="G43" s="445">
        <f>'TABLE-8-1'!J43</f>
        <v>0</v>
      </c>
      <c r="H43" s="445">
        <v>0</v>
      </c>
      <c r="I43" s="153">
        <v>0</v>
      </c>
      <c r="J43" s="445">
        <f>'TABLE-8-1'!N43</f>
        <v>0</v>
      </c>
      <c r="K43" s="445">
        <v>0</v>
      </c>
      <c r="L43" s="153">
        <v>13</v>
      </c>
      <c r="M43" s="445">
        <f>'TABLE-8-II'!J43</f>
        <v>8</v>
      </c>
      <c r="N43" s="445">
        <v>0</v>
      </c>
      <c r="O43" s="506">
        <f>'TABLE-16'!K45</f>
        <v>1</v>
      </c>
      <c r="P43" s="445">
        <f>'TABLE-8-II'!N43</f>
        <v>1</v>
      </c>
      <c r="Q43" s="445">
        <f>P43/O43*100</f>
        <v>100</v>
      </c>
      <c r="R43" s="445">
        <f>'TABLE16(I)'!K45</f>
        <v>3</v>
      </c>
      <c r="S43" s="445">
        <f>'TABLE-8-II'!R43</f>
        <v>2</v>
      </c>
      <c r="T43" s="445">
        <f>S43/R43*100</f>
        <v>66.66666666666666</v>
      </c>
      <c r="U43" s="153">
        <v>0</v>
      </c>
      <c r="V43" s="445">
        <f>'TABLE-8-II'!F43</f>
        <v>0</v>
      </c>
      <c r="W43" s="445">
        <v>0</v>
      </c>
    </row>
    <row r="44" spans="1:23" ht="13.5" customHeight="1">
      <c r="A44" s="55">
        <v>37</v>
      </c>
      <c r="B44" s="52" t="s">
        <v>225</v>
      </c>
      <c r="C44" s="153">
        <v>0</v>
      </c>
      <c r="D44" s="445">
        <f>'TABLE-8-1'!F44</f>
        <v>0</v>
      </c>
      <c r="E44" s="445">
        <v>0</v>
      </c>
      <c r="F44" s="153">
        <v>0</v>
      </c>
      <c r="G44" s="445">
        <f>'TABLE-8-1'!J44</f>
        <v>0</v>
      </c>
      <c r="H44" s="445">
        <v>0</v>
      </c>
      <c r="I44" s="153">
        <v>0</v>
      </c>
      <c r="J44" s="445">
        <f>'TABLE-8-1'!N44</f>
        <v>0</v>
      </c>
      <c r="K44" s="445">
        <v>0</v>
      </c>
      <c r="L44" s="153">
        <v>0</v>
      </c>
      <c r="M44" s="445">
        <f>'TABLE-8-II'!J44</f>
        <v>0</v>
      </c>
      <c r="N44" s="445">
        <v>0</v>
      </c>
      <c r="O44" s="506">
        <f>'TABLE-16'!K46</f>
        <v>0</v>
      </c>
      <c r="P44" s="445">
        <f>'TABLE-8-II'!N44</f>
        <v>0</v>
      </c>
      <c r="Q44" s="445">
        <v>0</v>
      </c>
      <c r="R44" s="445">
        <f>'TABLE16(I)'!K46</f>
        <v>0</v>
      </c>
      <c r="S44" s="445">
        <f>'TABLE-8-II'!R44</f>
        <v>0</v>
      </c>
      <c r="T44" s="445">
        <v>0</v>
      </c>
      <c r="U44" s="153">
        <v>0</v>
      </c>
      <c r="V44" s="445">
        <f>'TABLE-8-II'!F44</f>
        <v>0</v>
      </c>
      <c r="W44" s="445">
        <v>0</v>
      </c>
    </row>
    <row r="45" spans="1:23" ht="13.5" customHeight="1">
      <c r="A45" s="55">
        <v>38</v>
      </c>
      <c r="B45" s="52" t="s">
        <v>456</v>
      </c>
      <c r="C45" s="153">
        <v>0</v>
      </c>
      <c r="D45" s="445">
        <f>'TABLE-8-1'!F45</f>
        <v>0</v>
      </c>
      <c r="E45" s="445">
        <v>0</v>
      </c>
      <c r="F45" s="153">
        <v>0</v>
      </c>
      <c r="G45" s="445">
        <f>'TABLE-8-1'!J45</f>
        <v>0</v>
      </c>
      <c r="H45" s="445">
        <v>0</v>
      </c>
      <c r="I45" s="153">
        <v>0</v>
      </c>
      <c r="J45" s="445">
        <f>'TABLE-8-1'!N45</f>
        <v>0</v>
      </c>
      <c r="K45" s="445">
        <v>0</v>
      </c>
      <c r="L45" s="153">
        <v>0</v>
      </c>
      <c r="M45" s="445">
        <f>'TABLE-8-II'!J45</f>
        <v>0</v>
      </c>
      <c r="N45" s="445">
        <v>1</v>
      </c>
      <c r="O45" s="506">
        <f>'TABLE-16'!K47</f>
        <v>0</v>
      </c>
      <c r="P45" s="445">
        <f>'TABLE-8-II'!N45</f>
        <v>0</v>
      </c>
      <c r="Q45" s="445">
        <v>1</v>
      </c>
      <c r="R45" s="445">
        <f>'TABLE16(I)'!K47</f>
        <v>0</v>
      </c>
      <c r="S45" s="445">
        <f>'TABLE-8-II'!R45</f>
        <v>0</v>
      </c>
      <c r="T45" s="445">
        <v>0</v>
      </c>
      <c r="U45" s="153">
        <v>0</v>
      </c>
      <c r="V45" s="445">
        <f>'TABLE-8-II'!F45</f>
        <v>0</v>
      </c>
      <c r="W45" s="445">
        <v>1</v>
      </c>
    </row>
    <row r="46" spans="1:23" ht="13.5" customHeight="1">
      <c r="A46" s="55">
        <v>39</v>
      </c>
      <c r="B46" s="58" t="s">
        <v>537</v>
      </c>
      <c r="C46" s="153">
        <v>8</v>
      </c>
      <c r="D46" s="445">
        <f>'TABLE-8-1'!F46</f>
        <v>1</v>
      </c>
      <c r="E46" s="445">
        <v>0</v>
      </c>
      <c r="F46" s="153">
        <v>0</v>
      </c>
      <c r="G46" s="445">
        <f>'TABLE-8-1'!J46</f>
        <v>0</v>
      </c>
      <c r="H46" s="445">
        <v>0</v>
      </c>
      <c r="I46" s="153">
        <v>0</v>
      </c>
      <c r="J46" s="445">
        <f>'TABLE-8-1'!N46</f>
        <v>0</v>
      </c>
      <c r="K46" s="445">
        <v>0</v>
      </c>
      <c r="L46" s="153">
        <v>2</v>
      </c>
      <c r="M46" s="445">
        <f>'TABLE-8-II'!J46</f>
        <v>0</v>
      </c>
      <c r="N46" s="445">
        <v>0</v>
      </c>
      <c r="O46" s="506">
        <f>'TABLE-16'!K48</f>
        <v>0</v>
      </c>
      <c r="P46" s="445">
        <f>'TABLE-8-II'!N46</f>
        <v>0</v>
      </c>
      <c r="Q46" s="445">
        <v>0</v>
      </c>
      <c r="R46" s="445">
        <f>'TABLE16(I)'!K48</f>
        <v>0</v>
      </c>
      <c r="S46" s="445">
        <f>'TABLE-8-II'!R46</f>
        <v>0</v>
      </c>
      <c r="T46" s="445">
        <v>0</v>
      </c>
      <c r="U46" s="153">
        <v>0</v>
      </c>
      <c r="V46" s="445">
        <f>'TABLE-8-II'!F46</f>
        <v>0</v>
      </c>
      <c r="W46" s="445">
        <v>0</v>
      </c>
    </row>
    <row r="47" spans="1:23" s="2" customFormat="1" ht="13.5" customHeight="1">
      <c r="A47" s="179"/>
      <c r="B47" s="124" t="s">
        <v>227</v>
      </c>
      <c r="C47" s="124">
        <f aca="true" t="shared" si="7" ref="C47:V47">SUM(C34:C46)</f>
        <v>339</v>
      </c>
      <c r="D47" s="270">
        <f t="shared" si="7"/>
        <v>254</v>
      </c>
      <c r="E47" s="270">
        <f>D47/C47*100</f>
        <v>74.92625368731564</v>
      </c>
      <c r="F47" s="124">
        <f t="shared" si="7"/>
        <v>16</v>
      </c>
      <c r="G47" s="270">
        <f t="shared" si="7"/>
        <v>7</v>
      </c>
      <c r="H47" s="270">
        <f>G47/F47*100</f>
        <v>43.75</v>
      </c>
      <c r="I47" s="124">
        <f t="shared" si="7"/>
        <v>5</v>
      </c>
      <c r="J47" s="270">
        <f t="shared" si="7"/>
        <v>5</v>
      </c>
      <c r="K47" s="270">
        <f>J47/I47*100</f>
        <v>100</v>
      </c>
      <c r="L47" s="124">
        <f t="shared" si="7"/>
        <v>68</v>
      </c>
      <c r="M47" s="270">
        <f t="shared" si="7"/>
        <v>47</v>
      </c>
      <c r="N47" s="270">
        <f t="shared" si="4"/>
        <v>69.11764705882352</v>
      </c>
      <c r="O47" s="270">
        <f t="shared" si="7"/>
        <v>1</v>
      </c>
      <c r="P47" s="270">
        <f t="shared" si="7"/>
        <v>1</v>
      </c>
      <c r="Q47" s="270">
        <f>P47/O47*100</f>
        <v>100</v>
      </c>
      <c r="R47" s="445">
        <f>'TABLE16(I)'!K49</f>
        <v>11</v>
      </c>
      <c r="S47" s="270">
        <f t="shared" si="7"/>
        <v>14</v>
      </c>
      <c r="T47" s="270">
        <f>S47/R47*100</f>
        <v>127.27272727272727</v>
      </c>
      <c r="U47" s="124">
        <f t="shared" si="7"/>
        <v>0</v>
      </c>
      <c r="V47" s="270">
        <f t="shared" si="7"/>
        <v>0</v>
      </c>
      <c r="W47" s="270">
        <v>0</v>
      </c>
    </row>
    <row r="48" spans="1:23" s="2" customFormat="1" ht="13.5" customHeight="1">
      <c r="A48" s="179"/>
      <c r="B48" s="179" t="s">
        <v>125</v>
      </c>
      <c r="C48" s="124">
        <f>C25+C33+C47</f>
        <v>85229</v>
      </c>
      <c r="D48" s="270">
        <f>D25+D33+D47</f>
        <v>22730</v>
      </c>
      <c r="E48" s="270">
        <f>D48/C48*100</f>
        <v>26.66932616832299</v>
      </c>
      <c r="F48" s="124">
        <f>F25+F33+F47</f>
        <v>21549</v>
      </c>
      <c r="G48" s="270">
        <f>G25+G33+G47</f>
        <v>4401</v>
      </c>
      <c r="H48" s="270">
        <f>G48/F48*100</f>
        <v>20.423221495196994</v>
      </c>
      <c r="I48" s="124">
        <f>I25+I33+I47</f>
        <v>18291</v>
      </c>
      <c r="J48" s="270">
        <f>J25+J33+J47</f>
        <v>3513</v>
      </c>
      <c r="K48" s="270">
        <f>J48/I48*100</f>
        <v>19.206166967360996</v>
      </c>
      <c r="L48" s="124">
        <f>L25+L33+L47</f>
        <v>14711</v>
      </c>
      <c r="M48" s="270">
        <f>M25+M33+M47</f>
        <v>3509</v>
      </c>
      <c r="N48" s="270">
        <f t="shared" si="4"/>
        <v>23.8528991910815</v>
      </c>
      <c r="O48" s="270">
        <f>O25+O33+O47</f>
        <v>2814</v>
      </c>
      <c r="P48" s="270">
        <f>P25+P33+P47</f>
        <v>751</v>
      </c>
      <c r="Q48" s="270">
        <f>P48/O48*100</f>
        <v>26.687988628287133</v>
      </c>
      <c r="R48" s="270">
        <f>R25+R33+R47</f>
        <v>6064</v>
      </c>
      <c r="S48" s="270">
        <f>S25+S33+S47</f>
        <v>1122</v>
      </c>
      <c r="T48" s="270">
        <f>S48/R48*100</f>
        <v>18.502638522427443</v>
      </c>
      <c r="U48" s="124">
        <f>U25+U33+U47</f>
        <v>12298</v>
      </c>
      <c r="V48" s="270">
        <f>V25+V33+V47</f>
        <v>1497</v>
      </c>
      <c r="W48" s="270">
        <f>V48/U48*100</f>
        <v>12.172711009920311</v>
      </c>
    </row>
    <row r="49" spans="1:23" ht="13.5" customHeight="1">
      <c r="A49" s="175"/>
      <c r="B49" s="175"/>
      <c r="C49" s="176"/>
      <c r="D49" s="486" t="s">
        <v>36</v>
      </c>
      <c r="E49" s="486"/>
      <c r="F49" s="176"/>
      <c r="G49" s="486"/>
      <c r="H49" s="486"/>
      <c r="I49" s="176"/>
      <c r="J49" s="486"/>
      <c r="K49" s="486"/>
      <c r="L49" s="176"/>
      <c r="M49" s="486"/>
      <c r="N49" s="486"/>
      <c r="O49" s="486"/>
      <c r="P49" s="486"/>
      <c r="Q49" s="486"/>
      <c r="R49" s="486"/>
      <c r="S49" s="486"/>
      <c r="T49" s="486"/>
      <c r="U49" s="176"/>
      <c r="V49" s="486"/>
      <c r="W49" s="490"/>
    </row>
    <row r="50" spans="1:23" ht="12.75">
      <c r="A50" s="175"/>
      <c r="B50" s="175"/>
      <c r="C50" s="176"/>
      <c r="D50" s="486"/>
      <c r="E50" s="486"/>
      <c r="F50" s="176"/>
      <c r="G50" s="486"/>
      <c r="H50" s="486"/>
      <c r="I50" s="176"/>
      <c r="J50" s="486"/>
      <c r="K50" s="486"/>
      <c r="L50" s="176"/>
      <c r="M50" s="486"/>
      <c r="N50" s="486"/>
      <c r="O50" s="486"/>
      <c r="P50" s="486"/>
      <c r="Q50" s="486"/>
      <c r="R50" s="486"/>
      <c r="S50" s="486"/>
      <c r="T50" s="486"/>
      <c r="U50" s="176"/>
      <c r="V50" s="486"/>
      <c r="W50" s="490"/>
    </row>
    <row r="51" spans="1:23" ht="16.5" customHeight="1">
      <c r="A51" s="122"/>
      <c r="B51" s="122"/>
      <c r="C51" s="152"/>
      <c r="D51" s="195"/>
      <c r="E51" s="195"/>
      <c r="F51" s="152"/>
      <c r="G51" s="195"/>
      <c r="H51" s="195"/>
      <c r="I51" s="152"/>
      <c r="J51" s="195"/>
      <c r="K51" s="195"/>
      <c r="L51" s="152"/>
      <c r="M51" s="195"/>
      <c r="N51" s="195"/>
      <c r="O51" s="195"/>
      <c r="P51" s="195"/>
      <c r="Q51" s="195"/>
      <c r="R51" s="195"/>
      <c r="S51" s="195"/>
      <c r="T51" s="195"/>
      <c r="U51" s="152"/>
      <c r="V51" s="195"/>
      <c r="W51" s="102"/>
    </row>
    <row r="52" spans="1:24" ht="18" customHeight="1">
      <c r="A52" s="126" t="s">
        <v>4</v>
      </c>
      <c r="B52" s="177" t="s">
        <v>5</v>
      </c>
      <c r="C52" s="798" t="s">
        <v>206</v>
      </c>
      <c r="D52" s="799"/>
      <c r="E52" s="474"/>
      <c r="F52" s="798" t="s">
        <v>207</v>
      </c>
      <c r="G52" s="802"/>
      <c r="H52" s="484"/>
      <c r="I52" s="798" t="s">
        <v>208</v>
      </c>
      <c r="J52" s="799"/>
      <c r="K52" s="484"/>
      <c r="L52" s="798" t="s">
        <v>197</v>
      </c>
      <c r="M52" s="799"/>
      <c r="N52" s="484"/>
      <c r="O52" s="796" t="s">
        <v>626</v>
      </c>
      <c r="P52" s="797"/>
      <c r="Q52" s="488"/>
      <c r="R52" s="798" t="s">
        <v>273</v>
      </c>
      <c r="S52" s="799"/>
      <c r="T52" s="484"/>
      <c r="U52" s="800" t="s">
        <v>209</v>
      </c>
      <c r="V52" s="801"/>
      <c r="W52" s="489"/>
      <c r="X52" s="112"/>
    </row>
    <row r="53" spans="1:24" ht="18" customHeight="1">
      <c r="A53" s="127"/>
      <c r="B53" s="127"/>
      <c r="C53" s="178" t="s">
        <v>271</v>
      </c>
      <c r="D53" s="485" t="s">
        <v>236</v>
      </c>
      <c r="E53" s="485" t="s">
        <v>293</v>
      </c>
      <c r="F53" s="349" t="s">
        <v>271</v>
      </c>
      <c r="G53" s="287" t="s">
        <v>236</v>
      </c>
      <c r="H53" s="287" t="s">
        <v>294</v>
      </c>
      <c r="I53" s="178" t="s">
        <v>271</v>
      </c>
      <c r="J53" s="485" t="s">
        <v>236</v>
      </c>
      <c r="K53" s="485" t="s">
        <v>294</v>
      </c>
      <c r="L53" s="178" t="s">
        <v>271</v>
      </c>
      <c r="M53" s="485" t="s">
        <v>236</v>
      </c>
      <c r="N53" s="485" t="s">
        <v>294</v>
      </c>
      <c r="O53" s="485" t="s">
        <v>271</v>
      </c>
      <c r="P53" s="485" t="s">
        <v>236</v>
      </c>
      <c r="Q53" s="485" t="s">
        <v>293</v>
      </c>
      <c r="R53" s="485" t="s">
        <v>271</v>
      </c>
      <c r="S53" s="485" t="s">
        <v>236</v>
      </c>
      <c r="T53" s="485" t="s">
        <v>293</v>
      </c>
      <c r="U53" s="178" t="s">
        <v>271</v>
      </c>
      <c r="V53" s="485" t="s">
        <v>236</v>
      </c>
      <c r="W53" s="485" t="s">
        <v>293</v>
      </c>
      <c r="X53" s="112"/>
    </row>
    <row r="54" spans="1:24" ht="15.75" customHeight="1">
      <c r="A54" s="55">
        <v>40</v>
      </c>
      <c r="B54" s="58" t="s">
        <v>79</v>
      </c>
      <c r="C54" s="153">
        <v>0</v>
      </c>
      <c r="D54" s="445">
        <f>'TABLE-8-1'!F54</f>
        <v>0</v>
      </c>
      <c r="E54" s="445">
        <v>0</v>
      </c>
      <c r="F54" s="153">
        <v>646</v>
      </c>
      <c r="G54" s="445">
        <f>'TABLE-8-1'!J54</f>
        <v>0</v>
      </c>
      <c r="H54" s="445">
        <v>0</v>
      </c>
      <c r="I54" s="114">
        <v>0</v>
      </c>
      <c r="J54" s="445">
        <f>'TABLE-8-1'!N54</f>
        <v>0</v>
      </c>
      <c r="K54" s="445">
        <v>0</v>
      </c>
      <c r="L54" s="153">
        <v>0</v>
      </c>
      <c r="M54" s="445">
        <f>'TABLE-8-II'!J54</f>
        <v>0</v>
      </c>
      <c r="N54" s="445">
        <v>0</v>
      </c>
      <c r="O54" s="506">
        <f>'TABLE-16'!K58</f>
        <v>0</v>
      </c>
      <c r="P54" s="445">
        <f>'TABLE-8-II'!N54</f>
        <v>0</v>
      </c>
      <c r="Q54" s="445">
        <v>0</v>
      </c>
      <c r="R54" s="445">
        <f>'TABLE16(I)'!K59</f>
        <v>78</v>
      </c>
      <c r="S54" s="445">
        <f>'TABLE-8-II'!R54</f>
        <v>0</v>
      </c>
      <c r="T54" s="445">
        <f>S54/R54*100</f>
        <v>0</v>
      </c>
      <c r="U54" s="153">
        <v>0</v>
      </c>
      <c r="V54" s="445">
        <f>'TABLE-8-II'!F54</f>
        <v>0</v>
      </c>
      <c r="W54" s="445">
        <v>0</v>
      </c>
      <c r="X54" s="112"/>
    </row>
    <row r="55" spans="1:24" ht="15.75" customHeight="1">
      <c r="A55" s="55">
        <v>41</v>
      </c>
      <c r="B55" s="58" t="s">
        <v>284</v>
      </c>
      <c r="C55" s="153">
        <v>0</v>
      </c>
      <c r="D55" s="445">
        <f>'TABLE-8-1'!F55</f>
        <v>0</v>
      </c>
      <c r="E55" s="445">
        <v>0</v>
      </c>
      <c r="F55" s="153">
        <v>760</v>
      </c>
      <c r="G55" s="445">
        <f>'TABLE-8-1'!J55</f>
        <v>245</v>
      </c>
      <c r="H55" s="445">
        <f aca="true" t="shared" si="8" ref="H55:H67">G55/F55*100</f>
        <v>32.23684210526316</v>
      </c>
      <c r="I55" s="153">
        <v>1157</v>
      </c>
      <c r="J55" s="445">
        <f>'TABLE-8-1'!N55</f>
        <v>146</v>
      </c>
      <c r="K55" s="445">
        <f>J55/I55*100</f>
        <v>12.618841832324978</v>
      </c>
      <c r="L55" s="153">
        <v>0</v>
      </c>
      <c r="M55" s="445">
        <f>'TABLE-8-II'!J55</f>
        <v>0</v>
      </c>
      <c r="N55" s="445">
        <v>0</v>
      </c>
      <c r="O55" s="506">
        <f>'TABLE-16'!K59</f>
        <v>183</v>
      </c>
      <c r="P55" s="445">
        <f>'TABLE-8-II'!N55</f>
        <v>2</v>
      </c>
      <c r="Q55" s="445">
        <v>0</v>
      </c>
      <c r="R55" s="445">
        <f>'TABLE16(I)'!K60</f>
        <v>8</v>
      </c>
      <c r="S55" s="445">
        <f>'TABLE-8-II'!R55</f>
        <v>43</v>
      </c>
      <c r="T55" s="445">
        <f aca="true" t="shared" si="9" ref="T55:T67">S55/R55*100</f>
        <v>537.5</v>
      </c>
      <c r="U55" s="153">
        <v>60</v>
      </c>
      <c r="V55" s="445">
        <f>'TABLE-8-II'!F55</f>
        <v>13</v>
      </c>
      <c r="W55" s="445">
        <f aca="true" t="shared" si="10" ref="W55:W67">V55/U55*100</f>
        <v>21.666666666666668</v>
      </c>
      <c r="X55" s="112"/>
    </row>
    <row r="56" spans="1:24" ht="15.75" customHeight="1">
      <c r="A56" s="55">
        <v>42</v>
      </c>
      <c r="B56" s="58" t="s">
        <v>30</v>
      </c>
      <c r="C56" s="153">
        <v>0</v>
      </c>
      <c r="D56" s="445">
        <f>'TABLE-8-1'!F56</f>
        <v>0</v>
      </c>
      <c r="E56" s="445">
        <v>0</v>
      </c>
      <c r="F56" s="153">
        <v>105</v>
      </c>
      <c r="G56" s="445">
        <f>'TABLE-8-1'!J56</f>
        <v>7</v>
      </c>
      <c r="H56" s="445">
        <f t="shared" si="8"/>
        <v>6.666666666666667</v>
      </c>
      <c r="I56" s="153">
        <v>5</v>
      </c>
      <c r="J56" s="445">
        <f>'TABLE-8-1'!N56</f>
        <v>1</v>
      </c>
      <c r="K56" s="445">
        <v>0</v>
      </c>
      <c r="L56" s="153">
        <v>7</v>
      </c>
      <c r="M56" s="445">
        <f>'TABLE-8-II'!J56</f>
        <v>2</v>
      </c>
      <c r="N56" s="445">
        <v>0</v>
      </c>
      <c r="O56" s="506">
        <f>'TABLE-16'!K60</f>
        <v>0</v>
      </c>
      <c r="P56" s="445">
        <f>'TABLE-8-II'!N56</f>
        <v>0</v>
      </c>
      <c r="Q56" s="445">
        <v>0</v>
      </c>
      <c r="R56" s="445">
        <f>'TABLE16(I)'!K61</f>
        <v>0</v>
      </c>
      <c r="S56" s="445">
        <f>'TABLE-8-II'!R56</f>
        <v>0</v>
      </c>
      <c r="T56" s="445">
        <v>0</v>
      </c>
      <c r="U56" s="153">
        <v>5</v>
      </c>
      <c r="V56" s="445">
        <f>'TABLE-8-II'!F56</f>
        <v>1</v>
      </c>
      <c r="W56" s="445">
        <v>0</v>
      </c>
      <c r="X56" s="112"/>
    </row>
    <row r="57" spans="1:24" ht="15.75" customHeight="1">
      <c r="A57" s="55">
        <v>43</v>
      </c>
      <c r="B57" s="58" t="s">
        <v>237</v>
      </c>
      <c r="C57" s="153">
        <v>0</v>
      </c>
      <c r="D57" s="445">
        <f>'TABLE-8-1'!F57</f>
        <v>0</v>
      </c>
      <c r="E57" s="445">
        <v>0</v>
      </c>
      <c r="F57" s="153">
        <v>839</v>
      </c>
      <c r="G57" s="445">
        <f>'TABLE-8-1'!J57</f>
        <v>81</v>
      </c>
      <c r="H57" s="445">
        <f t="shared" si="8"/>
        <v>9.65435041716329</v>
      </c>
      <c r="I57" s="153">
        <v>791</v>
      </c>
      <c r="J57" s="445">
        <f>'TABLE-8-1'!N57</f>
        <v>309</v>
      </c>
      <c r="K57" s="445">
        <f>J57/I57*100</f>
        <v>39.06447534766119</v>
      </c>
      <c r="L57" s="153">
        <v>0</v>
      </c>
      <c r="M57" s="445">
        <f>'TABLE-8-II'!J57</f>
        <v>0</v>
      </c>
      <c r="N57" s="445">
        <v>0</v>
      </c>
      <c r="O57" s="506">
        <f>'TABLE-16'!K61</f>
        <v>10</v>
      </c>
      <c r="P57" s="445">
        <f>'TABLE-8-II'!N57</f>
        <v>2</v>
      </c>
      <c r="Q57" s="445">
        <f>P57/O57*100</f>
        <v>20</v>
      </c>
      <c r="R57" s="445">
        <f>'TABLE16(I)'!K62</f>
        <v>127</v>
      </c>
      <c r="S57" s="445">
        <f>'TABLE-8-II'!R57</f>
        <v>30</v>
      </c>
      <c r="T57" s="445">
        <f t="shared" si="9"/>
        <v>23.62204724409449</v>
      </c>
      <c r="U57" s="153">
        <v>51</v>
      </c>
      <c r="V57" s="445">
        <f>'TABLE-8-II'!F57</f>
        <v>12</v>
      </c>
      <c r="W57" s="445">
        <f t="shared" si="10"/>
        <v>23.52941176470588</v>
      </c>
      <c r="X57" s="112"/>
    </row>
    <row r="58" spans="1:24" ht="15.75" customHeight="1">
      <c r="A58" s="55">
        <v>44</v>
      </c>
      <c r="B58" s="58" t="s">
        <v>29</v>
      </c>
      <c r="C58" s="153">
        <v>0</v>
      </c>
      <c r="D58" s="445">
        <f>'TABLE-8-1'!F58</f>
        <v>0</v>
      </c>
      <c r="E58" s="445">
        <v>0</v>
      </c>
      <c r="F58" s="153">
        <v>339</v>
      </c>
      <c r="G58" s="445">
        <f>'TABLE-8-1'!J58</f>
        <v>0</v>
      </c>
      <c r="H58" s="445">
        <f t="shared" si="8"/>
        <v>0</v>
      </c>
      <c r="I58" s="153">
        <v>1077</v>
      </c>
      <c r="J58" s="445">
        <f>'TABLE-8-1'!N58</f>
        <v>3</v>
      </c>
      <c r="K58" s="445">
        <v>0</v>
      </c>
      <c r="L58" s="153">
        <v>0</v>
      </c>
      <c r="M58" s="445">
        <f>'TABLE-8-II'!J58</f>
        <v>0</v>
      </c>
      <c r="N58" s="445">
        <v>0</v>
      </c>
      <c r="O58" s="506">
        <f>'TABLE-16'!K62</f>
        <v>0</v>
      </c>
      <c r="P58" s="445">
        <f>'TABLE-8-II'!N58</f>
        <v>0</v>
      </c>
      <c r="Q58" s="445">
        <v>0</v>
      </c>
      <c r="R58" s="445">
        <f>'TABLE16(I)'!K63</f>
        <v>54</v>
      </c>
      <c r="S58" s="445">
        <f>'TABLE-8-II'!R58</f>
        <v>0</v>
      </c>
      <c r="T58" s="445">
        <f t="shared" si="9"/>
        <v>0</v>
      </c>
      <c r="U58" s="153">
        <v>82</v>
      </c>
      <c r="V58" s="445">
        <f>'TABLE-8-II'!F58</f>
        <v>0</v>
      </c>
      <c r="W58" s="445">
        <f t="shared" si="10"/>
        <v>0</v>
      </c>
      <c r="X58" s="112"/>
    </row>
    <row r="59" spans="1:24" ht="15.75" customHeight="1">
      <c r="A59" s="55">
        <v>45</v>
      </c>
      <c r="B59" s="58" t="s">
        <v>575</v>
      </c>
      <c r="C59" s="153">
        <v>0</v>
      </c>
      <c r="D59" s="445">
        <f>'TABLE-8-1'!F59</f>
        <v>0</v>
      </c>
      <c r="E59" s="445">
        <v>0</v>
      </c>
      <c r="F59" s="153">
        <v>4307</v>
      </c>
      <c r="G59" s="445">
        <f>'TABLE-8-1'!J59</f>
        <v>75</v>
      </c>
      <c r="H59" s="445">
        <v>0</v>
      </c>
      <c r="I59" s="153">
        <v>643</v>
      </c>
      <c r="J59" s="445">
        <f>'TABLE-8-1'!N59</f>
        <v>273</v>
      </c>
      <c r="K59" s="445">
        <v>0</v>
      </c>
      <c r="L59" s="153">
        <v>0</v>
      </c>
      <c r="M59" s="445">
        <f>'TABLE-8-II'!J59</f>
        <v>0</v>
      </c>
      <c r="N59" s="445">
        <v>0</v>
      </c>
      <c r="O59" s="506">
        <f>'TABLE-16'!K63</f>
        <v>703</v>
      </c>
      <c r="P59" s="445">
        <f>'TABLE-8-II'!N59</f>
        <v>0</v>
      </c>
      <c r="Q59" s="445">
        <v>0</v>
      </c>
      <c r="R59" s="445">
        <f>'TABLE16(I)'!K64</f>
        <v>1546</v>
      </c>
      <c r="S59" s="445">
        <f>'TABLE-8-II'!R59</f>
        <v>132</v>
      </c>
      <c r="T59" s="445">
        <v>0</v>
      </c>
      <c r="U59" s="153">
        <v>1546</v>
      </c>
      <c r="V59" s="445">
        <f>'TABLE-8-II'!F59</f>
        <v>204</v>
      </c>
      <c r="W59" s="445">
        <v>0</v>
      </c>
      <c r="X59" s="112"/>
    </row>
    <row r="60" spans="1:24" ht="15.75" customHeight="1">
      <c r="A60" s="55">
        <v>46</v>
      </c>
      <c r="B60" s="58" t="s">
        <v>25</v>
      </c>
      <c r="C60" s="153">
        <v>0</v>
      </c>
      <c r="D60" s="445">
        <f>'TABLE-8-1'!F60</f>
        <v>0</v>
      </c>
      <c r="E60" s="445">
        <v>0</v>
      </c>
      <c r="F60" s="153">
        <v>1956</v>
      </c>
      <c r="G60" s="445">
        <f>'TABLE-8-1'!J60</f>
        <v>16</v>
      </c>
      <c r="H60" s="445">
        <f t="shared" si="8"/>
        <v>0.81799591002045</v>
      </c>
      <c r="I60" s="153">
        <v>249</v>
      </c>
      <c r="J60" s="445">
        <f>'TABLE-8-1'!N60</f>
        <v>88</v>
      </c>
      <c r="K60" s="445">
        <f>J60/I60*100</f>
        <v>35.34136546184739</v>
      </c>
      <c r="L60" s="153">
        <v>0</v>
      </c>
      <c r="M60" s="445">
        <f>'TABLE-8-II'!J60</f>
        <v>0</v>
      </c>
      <c r="N60" s="445">
        <v>0</v>
      </c>
      <c r="O60" s="506">
        <f>'TABLE-16'!K64</f>
        <v>0</v>
      </c>
      <c r="P60" s="445">
        <f>'TABLE-8-II'!N60</f>
        <v>0</v>
      </c>
      <c r="Q60" s="445">
        <v>0</v>
      </c>
      <c r="R60" s="445">
        <f>'TABLE16(I)'!K65</f>
        <v>16</v>
      </c>
      <c r="S60" s="445">
        <f>'TABLE-8-II'!R60</f>
        <v>4</v>
      </c>
      <c r="T60" s="445">
        <f t="shared" si="9"/>
        <v>25</v>
      </c>
      <c r="U60" s="153">
        <v>21</v>
      </c>
      <c r="V60" s="445">
        <f>'TABLE-8-II'!F60</f>
        <v>2</v>
      </c>
      <c r="W60" s="445">
        <f t="shared" si="10"/>
        <v>9.523809523809524</v>
      </c>
      <c r="X60" s="112"/>
    </row>
    <row r="61" spans="1:24" ht="15.75" customHeight="1">
      <c r="A61" s="55">
        <v>47</v>
      </c>
      <c r="B61" s="58" t="s">
        <v>28</v>
      </c>
      <c r="C61" s="153">
        <v>0</v>
      </c>
      <c r="D61" s="445">
        <f>'TABLE-8-1'!F61</f>
        <v>0</v>
      </c>
      <c r="E61" s="445">
        <v>0</v>
      </c>
      <c r="F61" s="153">
        <v>295</v>
      </c>
      <c r="G61" s="445">
        <f>'TABLE-8-1'!J61</f>
        <v>38</v>
      </c>
      <c r="H61" s="445">
        <f t="shared" si="8"/>
        <v>12.88135593220339</v>
      </c>
      <c r="I61" s="153">
        <v>173</v>
      </c>
      <c r="J61" s="445">
        <f>'TABLE-8-1'!N61</f>
        <v>12</v>
      </c>
      <c r="K61" s="445">
        <f>J61/I61*100</f>
        <v>6.9364161849710975</v>
      </c>
      <c r="L61" s="153">
        <v>0</v>
      </c>
      <c r="M61" s="445">
        <f>'TABLE-8-II'!J61</f>
        <v>0</v>
      </c>
      <c r="N61" s="445">
        <v>0</v>
      </c>
      <c r="O61" s="506">
        <f>'TABLE-16'!K65</f>
        <v>0</v>
      </c>
      <c r="P61" s="445">
        <f>'TABLE-8-II'!N61</f>
        <v>0</v>
      </c>
      <c r="Q61" s="445">
        <v>0</v>
      </c>
      <c r="R61" s="445">
        <f>'TABLE16(I)'!K66</f>
        <v>7</v>
      </c>
      <c r="S61" s="445">
        <f>'TABLE-8-II'!R61</f>
        <v>1</v>
      </c>
      <c r="T61" s="445">
        <v>0</v>
      </c>
      <c r="U61" s="153">
        <v>84</v>
      </c>
      <c r="V61" s="445">
        <f>'TABLE-8-II'!F61</f>
        <v>7</v>
      </c>
      <c r="W61" s="445">
        <f t="shared" si="10"/>
        <v>8.333333333333332</v>
      </c>
      <c r="X61" s="112"/>
    </row>
    <row r="62" spans="1:23" s="2" customFormat="1" ht="15.75" customHeight="1">
      <c r="A62" s="55"/>
      <c r="B62" s="179" t="s">
        <v>125</v>
      </c>
      <c r="C62" s="124">
        <f>SUM(C54:C61)</f>
        <v>0</v>
      </c>
      <c r="D62" s="270">
        <f>SUM(D54:D61)</f>
        <v>0</v>
      </c>
      <c r="E62" s="270">
        <v>0</v>
      </c>
      <c r="F62" s="124">
        <f>SUM(F54:F61)</f>
        <v>9247</v>
      </c>
      <c r="G62" s="270">
        <f>SUM(G54:G61)</f>
        <v>462</v>
      </c>
      <c r="H62" s="270">
        <f t="shared" si="8"/>
        <v>4.996214988644966</v>
      </c>
      <c r="I62" s="124">
        <f>SUM(I54:I61)</f>
        <v>4095</v>
      </c>
      <c r="J62" s="270">
        <f>SUM(J54:J61)</f>
        <v>832</v>
      </c>
      <c r="K62" s="270">
        <f>J62/I62*100</f>
        <v>20.317460317460316</v>
      </c>
      <c r="L62" s="124">
        <f>SUM(L54:L61)</f>
        <v>7</v>
      </c>
      <c r="M62" s="270">
        <f>SUM(M54:M61)</f>
        <v>2</v>
      </c>
      <c r="N62" s="270">
        <v>0</v>
      </c>
      <c r="O62" s="270">
        <f>SUM(O54:O61)</f>
        <v>896</v>
      </c>
      <c r="P62" s="270">
        <f>SUM(P54:P61)</f>
        <v>4</v>
      </c>
      <c r="Q62" s="270">
        <f>P62/O62*100</f>
        <v>0.4464285714285714</v>
      </c>
      <c r="R62" s="270">
        <f>SUM(R54:R61)</f>
        <v>1836</v>
      </c>
      <c r="S62" s="270">
        <f>SUM(S54:S61)</f>
        <v>210</v>
      </c>
      <c r="T62" s="270">
        <f t="shared" si="9"/>
        <v>11.437908496732026</v>
      </c>
      <c r="U62" s="124">
        <f>SUM(U54:U61)</f>
        <v>1849</v>
      </c>
      <c r="V62" s="270">
        <f>SUM(V54:V61)</f>
        <v>239</v>
      </c>
      <c r="W62" s="270">
        <f t="shared" si="10"/>
        <v>12.92590589507842</v>
      </c>
    </row>
    <row r="63" spans="1:24" ht="15.75" customHeight="1">
      <c r="A63" s="55"/>
      <c r="B63" s="415"/>
      <c r="C63" s="153"/>
      <c r="D63" s="445" t="s">
        <v>36</v>
      </c>
      <c r="E63" s="445" t="s">
        <v>36</v>
      </c>
      <c r="F63" s="153"/>
      <c r="G63" s="445" t="s">
        <v>36</v>
      </c>
      <c r="H63" s="445" t="s">
        <v>36</v>
      </c>
      <c r="I63" s="153"/>
      <c r="J63" s="445" t="s">
        <v>36</v>
      </c>
      <c r="K63" s="445" t="s">
        <v>36</v>
      </c>
      <c r="L63" s="153"/>
      <c r="M63" s="445" t="s">
        <v>36</v>
      </c>
      <c r="N63" s="445" t="s">
        <v>36</v>
      </c>
      <c r="O63" s="445"/>
      <c r="P63" s="445" t="s">
        <v>36</v>
      </c>
      <c r="Q63" s="445" t="s">
        <v>36</v>
      </c>
      <c r="R63" s="445"/>
      <c r="S63" s="445">
        <f>'TABLE-8-II'!R63</f>
        <v>0</v>
      </c>
      <c r="T63" s="445" t="s">
        <v>36</v>
      </c>
      <c r="U63" s="153"/>
      <c r="V63" s="445">
        <f>'TABLE-8-II'!F63</f>
        <v>0</v>
      </c>
      <c r="W63" s="445" t="s">
        <v>36</v>
      </c>
      <c r="X63" s="112"/>
    </row>
    <row r="64" spans="1:24" ht="15.75" customHeight="1">
      <c r="A64" s="55">
        <v>48</v>
      </c>
      <c r="B64" s="153" t="s">
        <v>34</v>
      </c>
      <c r="C64" s="153">
        <v>0</v>
      </c>
      <c r="D64" s="445">
        <f>'TABLE-8-1'!F64</f>
        <v>0</v>
      </c>
      <c r="E64" s="445">
        <v>0</v>
      </c>
      <c r="F64" s="153">
        <v>0</v>
      </c>
      <c r="G64" s="445">
        <f>'TABLE-8-1'!J64</f>
        <v>0</v>
      </c>
      <c r="H64" s="445">
        <v>0</v>
      </c>
      <c r="I64" s="153">
        <v>0</v>
      </c>
      <c r="J64" s="445">
        <f>'TABLE-8-1'!N64</f>
        <v>0</v>
      </c>
      <c r="K64" s="445">
        <v>0</v>
      </c>
      <c r="L64" s="153">
        <v>0</v>
      </c>
      <c r="M64" s="445">
        <f>'TABLE-8-II'!J64</f>
        <v>0</v>
      </c>
      <c r="N64" s="445">
        <v>0</v>
      </c>
      <c r="O64" s="506">
        <f>'TABLE-16'!K68</f>
        <v>0</v>
      </c>
      <c r="P64" s="445">
        <f>'TABLE-8-II'!N64</f>
        <v>0</v>
      </c>
      <c r="Q64" s="445">
        <v>0</v>
      </c>
      <c r="R64" s="445">
        <f>'TABLE16(I)'!K69</f>
        <v>0</v>
      </c>
      <c r="S64" s="445">
        <f>'TABLE-8-II'!R64</f>
        <v>0</v>
      </c>
      <c r="T64" s="445">
        <v>0</v>
      </c>
      <c r="U64" s="153">
        <v>0</v>
      </c>
      <c r="V64" s="445">
        <f>'TABLE-8-II'!F64</f>
        <v>0</v>
      </c>
      <c r="W64" s="445">
        <v>0</v>
      </c>
      <c r="X64" s="112"/>
    </row>
    <row r="65" spans="1:24" ht="15.75" customHeight="1">
      <c r="A65" s="55">
        <v>49</v>
      </c>
      <c r="B65" s="153" t="s">
        <v>132</v>
      </c>
      <c r="C65" s="153">
        <v>0</v>
      </c>
      <c r="D65" s="445">
        <f>'TABLE-8-1'!F65</f>
        <v>0</v>
      </c>
      <c r="E65" s="445">
        <v>0</v>
      </c>
      <c r="F65" s="153">
        <v>0</v>
      </c>
      <c r="G65" s="445">
        <f>'TABLE-8-1'!J65</f>
        <v>0</v>
      </c>
      <c r="H65" s="445">
        <v>0</v>
      </c>
      <c r="I65" s="153">
        <v>0</v>
      </c>
      <c r="J65" s="445">
        <f>'TABLE-8-1'!N65</f>
        <v>0</v>
      </c>
      <c r="K65" s="445">
        <v>0</v>
      </c>
      <c r="L65" s="153">
        <v>0</v>
      </c>
      <c r="M65" s="445">
        <f>'TABLE-8-II'!J65</f>
        <v>0</v>
      </c>
      <c r="N65" s="445">
        <v>0</v>
      </c>
      <c r="O65" s="506">
        <f>'TABLE-16'!K69</f>
        <v>0</v>
      </c>
      <c r="P65" s="445">
        <f>'TABLE-8-II'!N65</f>
        <v>0</v>
      </c>
      <c r="Q65" s="445">
        <v>0</v>
      </c>
      <c r="R65" s="445">
        <f>'TABLE16(I)'!K70</f>
        <v>0</v>
      </c>
      <c r="S65" s="445">
        <f>'TABLE-8-II'!R65</f>
        <v>0</v>
      </c>
      <c r="T65" s="445">
        <v>0</v>
      </c>
      <c r="U65" s="153">
        <v>0</v>
      </c>
      <c r="V65" s="445">
        <f>'TABLE-8-II'!F65</f>
        <v>0</v>
      </c>
      <c r="W65" s="445">
        <v>0</v>
      </c>
      <c r="X65" s="112"/>
    </row>
    <row r="66" spans="1:23" s="2" customFormat="1" ht="15.75" customHeight="1">
      <c r="A66" s="179"/>
      <c r="B66" s="179" t="s">
        <v>125</v>
      </c>
      <c r="C66" s="124">
        <f>SUM(C64:C65)</f>
        <v>0</v>
      </c>
      <c r="D66" s="270">
        <f aca="true" t="shared" si="11" ref="D66:V66">SUM(D64:D65)</f>
        <v>0</v>
      </c>
      <c r="E66" s="270">
        <v>0</v>
      </c>
      <c r="F66" s="124">
        <f t="shared" si="11"/>
        <v>0</v>
      </c>
      <c r="G66" s="270">
        <f t="shared" si="11"/>
        <v>0</v>
      </c>
      <c r="H66" s="270">
        <v>0</v>
      </c>
      <c r="I66" s="124">
        <f t="shared" si="11"/>
        <v>0</v>
      </c>
      <c r="J66" s="270">
        <f t="shared" si="11"/>
        <v>0</v>
      </c>
      <c r="K66" s="270">
        <v>0</v>
      </c>
      <c r="L66" s="124">
        <f t="shared" si="11"/>
        <v>0</v>
      </c>
      <c r="M66" s="270">
        <f t="shared" si="11"/>
        <v>0</v>
      </c>
      <c r="N66" s="270">
        <v>0</v>
      </c>
      <c r="O66" s="270">
        <f t="shared" si="11"/>
        <v>0</v>
      </c>
      <c r="P66" s="270">
        <f t="shared" si="11"/>
        <v>0</v>
      </c>
      <c r="Q66" s="270">
        <v>0</v>
      </c>
      <c r="R66" s="270">
        <f t="shared" si="11"/>
        <v>0</v>
      </c>
      <c r="S66" s="270">
        <f t="shared" si="11"/>
        <v>0</v>
      </c>
      <c r="T66" s="270">
        <v>0</v>
      </c>
      <c r="U66" s="124">
        <f t="shared" si="11"/>
        <v>0</v>
      </c>
      <c r="V66" s="270">
        <f t="shared" si="11"/>
        <v>0</v>
      </c>
      <c r="W66" s="270">
        <v>0</v>
      </c>
    </row>
    <row r="67" spans="1:23" s="2" customFormat="1" ht="15.75" customHeight="1">
      <c r="A67" s="179"/>
      <c r="B67" s="179" t="s">
        <v>35</v>
      </c>
      <c r="C67" s="124">
        <f>C48+C62+C66</f>
        <v>85229</v>
      </c>
      <c r="D67" s="270">
        <f>D48+D62+D66</f>
        <v>22730</v>
      </c>
      <c r="E67" s="270">
        <f>D67/C67*100</f>
        <v>26.66932616832299</v>
      </c>
      <c r="F67" s="124">
        <f>F48+F62+F66</f>
        <v>30796</v>
      </c>
      <c r="G67" s="270">
        <f>G48+G62+G66</f>
        <v>4863</v>
      </c>
      <c r="H67" s="270">
        <f t="shared" si="8"/>
        <v>15.791011819716847</v>
      </c>
      <c r="I67" s="124">
        <f>I48+I62+I66</f>
        <v>22386</v>
      </c>
      <c r="J67" s="270">
        <f>J48+J62+J66</f>
        <v>4345</v>
      </c>
      <c r="K67" s="270">
        <f>J67/I67*100</f>
        <v>19.409452336281603</v>
      </c>
      <c r="L67" s="124">
        <f>L48+L62+L66</f>
        <v>14718</v>
      </c>
      <c r="M67" s="270">
        <f>M48+M62+M66</f>
        <v>3511</v>
      </c>
      <c r="N67" s="270">
        <f>M67/L67*100</f>
        <v>23.855143361869818</v>
      </c>
      <c r="O67" s="270">
        <f>O48+O62+O66</f>
        <v>3710</v>
      </c>
      <c r="P67" s="270">
        <f>P48+P62+P66</f>
        <v>755</v>
      </c>
      <c r="Q67" s="270">
        <f>P67/O67*100</f>
        <v>20.350404312668463</v>
      </c>
      <c r="R67" s="270">
        <f>R48+R62+R66</f>
        <v>7900</v>
      </c>
      <c r="S67" s="270">
        <f>S48+S62+S66</f>
        <v>1332</v>
      </c>
      <c r="T67" s="270">
        <f t="shared" si="9"/>
        <v>16.860759493670884</v>
      </c>
      <c r="U67" s="124">
        <f>U48+U62+U66</f>
        <v>14147</v>
      </c>
      <c r="V67" s="270">
        <f>V48+V62+V66</f>
        <v>1736</v>
      </c>
      <c r="W67" s="270">
        <f t="shared" si="10"/>
        <v>12.271152894606631</v>
      </c>
    </row>
    <row r="68" spans="1:23" s="2" customFormat="1" ht="15.75" customHeight="1">
      <c r="A68" s="179"/>
      <c r="B68" s="179"/>
      <c r="C68" s="124"/>
      <c r="D68" s="270"/>
      <c r="E68" s="270"/>
      <c r="F68" s="124"/>
      <c r="G68" s="270"/>
      <c r="H68" s="270"/>
      <c r="I68" s="124"/>
      <c r="J68" s="270"/>
      <c r="K68" s="270"/>
      <c r="L68" s="124"/>
      <c r="M68" s="270"/>
      <c r="N68" s="270"/>
      <c r="O68" s="270"/>
      <c r="P68" s="270"/>
      <c r="Q68" s="270"/>
      <c r="R68" s="270"/>
      <c r="S68" s="270"/>
      <c r="T68" s="270"/>
      <c r="U68" s="124"/>
      <c r="V68" s="270"/>
      <c r="W68" s="453"/>
    </row>
    <row r="69" spans="1:23" s="2" customFormat="1" ht="15.75" customHeight="1">
      <c r="A69" s="179"/>
      <c r="B69" s="179" t="s">
        <v>275</v>
      </c>
      <c r="C69" s="124"/>
      <c r="D69" s="270">
        <f>(D67/C67)*100</f>
        <v>26.66932616832299</v>
      </c>
      <c r="E69" s="270"/>
      <c r="F69" s="124"/>
      <c r="G69" s="270">
        <f>(G67/F67)*100</f>
        <v>15.791011819716847</v>
      </c>
      <c r="H69" s="270"/>
      <c r="I69" s="124"/>
      <c r="J69" s="270">
        <f>(J67/I67)*100</f>
        <v>19.409452336281603</v>
      </c>
      <c r="K69" s="270"/>
      <c r="L69" s="124"/>
      <c r="M69" s="270">
        <f>(M67/L67)*100</f>
        <v>23.855143361869818</v>
      </c>
      <c r="N69" s="270"/>
      <c r="O69" s="270"/>
      <c r="P69" s="270">
        <f>(P67/O67)*100</f>
        <v>20.350404312668463</v>
      </c>
      <c r="Q69" s="270"/>
      <c r="R69" s="270"/>
      <c r="S69" s="270">
        <f>(S67/R67)*100</f>
        <v>16.860759493670884</v>
      </c>
      <c r="T69" s="270"/>
      <c r="U69" s="124"/>
      <c r="V69" s="270">
        <f>(V67/U67)*100</f>
        <v>12.271152894606631</v>
      </c>
      <c r="W69" s="453"/>
    </row>
    <row r="70" spans="4:23" ht="12.75">
      <c r="D70" s="102"/>
      <c r="E70" s="102"/>
      <c r="G70" s="102"/>
      <c r="H70" s="102"/>
      <c r="J70" s="102"/>
      <c r="K70" s="487"/>
      <c r="M70" s="102"/>
      <c r="N70" s="102"/>
      <c r="O70" s="102"/>
      <c r="P70" s="102"/>
      <c r="Q70" s="102"/>
      <c r="R70" s="102"/>
      <c r="S70" s="102"/>
      <c r="T70" s="102"/>
      <c r="V70" s="102"/>
      <c r="W70" s="102"/>
    </row>
    <row r="71" spans="4:23" ht="12.75">
      <c r="D71" s="102"/>
      <c r="E71" s="102"/>
      <c r="F71" s="130" t="s">
        <v>36</v>
      </c>
      <c r="G71" s="102"/>
      <c r="H71" s="102"/>
      <c r="J71" s="102"/>
      <c r="K71" s="487"/>
      <c r="M71" s="102"/>
      <c r="N71" s="102"/>
      <c r="O71" s="102"/>
      <c r="P71" s="102"/>
      <c r="Q71" s="102"/>
      <c r="R71" s="102"/>
      <c r="S71" s="102"/>
      <c r="T71" s="102"/>
      <c r="V71" s="102"/>
      <c r="W71" s="102"/>
    </row>
    <row r="72" spans="4:23" ht="12.75">
      <c r="D72" s="102"/>
      <c r="E72" s="102"/>
      <c r="G72" s="102"/>
      <c r="H72" s="102"/>
      <c r="J72" s="102"/>
      <c r="K72" s="487"/>
      <c r="M72" s="102"/>
      <c r="N72" s="102"/>
      <c r="O72" s="102"/>
      <c r="P72" s="102"/>
      <c r="Q72" s="102"/>
      <c r="R72" s="102"/>
      <c r="S72" s="102"/>
      <c r="T72" s="102"/>
      <c r="V72" s="102"/>
      <c r="W72" s="102"/>
    </row>
    <row r="73" spans="4:23" ht="12.75">
      <c r="D73" s="102"/>
      <c r="E73" s="102"/>
      <c r="F73" s="130" t="s">
        <v>36</v>
      </c>
      <c r="G73" s="102"/>
      <c r="H73" s="102"/>
      <c r="J73" s="102"/>
      <c r="K73" s="487"/>
      <c r="M73" s="102"/>
      <c r="N73" s="102"/>
      <c r="O73" s="102"/>
      <c r="P73" s="102"/>
      <c r="Q73" s="102"/>
      <c r="R73" s="102"/>
      <c r="S73" s="102"/>
      <c r="T73" s="102"/>
      <c r="V73" s="102"/>
      <c r="W73" s="102"/>
    </row>
    <row r="75" ht="12.75">
      <c r="C75" s="130">
        <v>5</v>
      </c>
    </row>
  </sheetData>
  <mergeCells count="14">
    <mergeCell ref="U4:V4"/>
    <mergeCell ref="O4:P4"/>
    <mergeCell ref="R4:S4"/>
    <mergeCell ref="C4:D4"/>
    <mergeCell ref="F4:G4"/>
    <mergeCell ref="I4:J4"/>
    <mergeCell ref="L4:M4"/>
    <mergeCell ref="O52:P52"/>
    <mergeCell ref="R52:S52"/>
    <mergeCell ref="U52:V52"/>
    <mergeCell ref="C52:D52"/>
    <mergeCell ref="F52:G52"/>
    <mergeCell ref="I52:J52"/>
    <mergeCell ref="L52:M52"/>
  </mergeCells>
  <printOptions gridLines="1" horizontalCentered="1"/>
  <pageMargins left="0.43" right="0.35" top="0.59" bottom="0.64" header="0.5" footer="0.5"/>
  <pageSetup blackAndWhite="1" horizontalDpi="300" verticalDpi="300" orientation="landscape" paperSize="9" scale="70" r:id="rId2"/>
  <rowBreaks count="1" manualBreakCount="1">
    <brk id="4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S78"/>
  <sheetViews>
    <sheetView workbookViewId="0" topLeftCell="L50">
      <selection activeCell="D72" sqref="D72"/>
    </sheetView>
  </sheetViews>
  <sheetFormatPr defaultColWidth="9.140625" defaultRowHeight="12.75"/>
  <cols>
    <col min="1" max="1" width="3.7109375" style="120" customWidth="1"/>
    <col min="2" max="2" width="21.57421875" style="120" bestFit="1" customWidth="1"/>
    <col min="3" max="3" width="9.140625" style="130" customWidth="1"/>
    <col min="4" max="4" width="9.421875" style="130" customWidth="1"/>
    <col min="5" max="5" width="8.140625" style="130" customWidth="1"/>
    <col min="6" max="6" width="9.421875" style="130" customWidth="1"/>
    <col min="7" max="7" width="9.140625" style="102" customWidth="1"/>
    <col min="8" max="8" width="9.421875" style="102" customWidth="1"/>
    <col min="9" max="9" width="8.140625" style="130" customWidth="1"/>
    <col min="10" max="12" width="9.421875" style="130" customWidth="1"/>
    <col min="13" max="13" width="9.00390625" style="102" customWidth="1"/>
    <col min="14" max="14" width="9.421875" style="102" customWidth="1"/>
    <col min="15" max="15" width="9.140625" style="120" customWidth="1"/>
    <col min="16" max="16" width="9.140625" style="121" customWidth="1"/>
    <col min="17" max="16384" width="9.140625" style="120" customWidth="1"/>
  </cols>
  <sheetData>
    <row r="1" spans="1:14" ht="18" customHeight="1">
      <c r="A1" s="315"/>
      <c r="B1" s="315"/>
      <c r="C1" s="317"/>
      <c r="D1" s="317"/>
      <c r="M1" s="196"/>
      <c r="N1" s="196"/>
    </row>
    <row r="2" spans="3:9" ht="18" customHeight="1">
      <c r="C2" s="317"/>
      <c r="I2" s="316"/>
    </row>
    <row r="3" spans="3:14" ht="18" customHeight="1">
      <c r="C3" s="416" t="s">
        <v>36</v>
      </c>
      <c r="D3" s="416" t="s">
        <v>36</v>
      </c>
      <c r="E3" s="416" t="s">
        <v>36</v>
      </c>
      <c r="F3" s="416" t="s">
        <v>36</v>
      </c>
      <c r="G3" s="496" t="s">
        <v>36</v>
      </c>
      <c r="H3" s="496"/>
      <c r="I3" s="416" t="s">
        <v>36</v>
      </c>
      <c r="M3" s="196"/>
      <c r="N3" s="196"/>
    </row>
    <row r="4" spans="1:14" ht="13.5" customHeight="1">
      <c r="A4" s="417" t="s">
        <v>4</v>
      </c>
      <c r="B4" s="322" t="s">
        <v>5</v>
      </c>
      <c r="C4" s="809" t="s">
        <v>185</v>
      </c>
      <c r="D4" s="810"/>
      <c r="E4" s="813" t="s">
        <v>186</v>
      </c>
      <c r="F4" s="810"/>
      <c r="G4" s="805" t="s">
        <v>187</v>
      </c>
      <c r="H4" s="806"/>
      <c r="I4" s="813" t="s">
        <v>188</v>
      </c>
      <c r="J4" s="810"/>
      <c r="K4" s="813" t="s">
        <v>189</v>
      </c>
      <c r="L4" s="810"/>
      <c r="M4" s="805" t="s">
        <v>191</v>
      </c>
      <c r="N4" s="806"/>
    </row>
    <row r="5" spans="1:14" ht="12.75">
      <c r="A5" s="418" t="s">
        <v>6</v>
      </c>
      <c r="B5" s="324"/>
      <c r="C5" s="811"/>
      <c r="D5" s="812"/>
      <c r="E5" s="814"/>
      <c r="F5" s="812"/>
      <c r="G5" s="807"/>
      <c r="H5" s="808"/>
      <c r="I5" s="814"/>
      <c r="J5" s="812"/>
      <c r="K5" s="814"/>
      <c r="L5" s="812"/>
      <c r="M5" s="807"/>
      <c r="N5" s="808"/>
    </row>
    <row r="6" spans="1:14" ht="12.75">
      <c r="A6" s="419"/>
      <c r="B6" s="379"/>
      <c r="C6" s="380" t="s">
        <v>57</v>
      </c>
      <c r="D6" s="380" t="s">
        <v>64</v>
      </c>
      <c r="E6" s="380" t="s">
        <v>57</v>
      </c>
      <c r="F6" s="380" t="s">
        <v>64</v>
      </c>
      <c r="G6" s="497" t="s">
        <v>57</v>
      </c>
      <c r="H6" s="497" t="s">
        <v>64</v>
      </c>
      <c r="I6" s="380" t="s">
        <v>57</v>
      </c>
      <c r="J6" s="380" t="s">
        <v>64</v>
      </c>
      <c r="K6" s="380" t="s">
        <v>57</v>
      </c>
      <c r="L6" s="380" t="s">
        <v>64</v>
      </c>
      <c r="M6" s="497" t="s">
        <v>57</v>
      </c>
      <c r="N6" s="497" t="s">
        <v>64</v>
      </c>
    </row>
    <row r="7" spans="1:19" ht="12.75">
      <c r="A7" s="331">
        <v>1</v>
      </c>
      <c r="B7" s="129" t="s">
        <v>7</v>
      </c>
      <c r="C7" s="129">
        <v>29758</v>
      </c>
      <c r="D7" s="129">
        <v>3000</v>
      </c>
      <c r="E7" s="129">
        <v>56</v>
      </c>
      <c r="F7" s="129">
        <v>27</v>
      </c>
      <c r="G7" s="285">
        <f>C7+E7</f>
        <v>29814</v>
      </c>
      <c r="H7" s="285">
        <f>D7+F7</f>
        <v>3027</v>
      </c>
      <c r="I7" s="129">
        <v>248</v>
      </c>
      <c r="J7" s="129">
        <v>45</v>
      </c>
      <c r="K7" s="129">
        <v>77</v>
      </c>
      <c r="L7" s="129">
        <v>17</v>
      </c>
      <c r="M7" s="285">
        <f>G7-I7-K7</f>
        <v>29489</v>
      </c>
      <c r="N7" s="285">
        <f>H7-J7-L7</f>
        <v>2965</v>
      </c>
      <c r="O7" s="130"/>
      <c r="P7" s="130"/>
      <c r="Q7" s="130"/>
      <c r="R7" s="130"/>
      <c r="S7" s="130"/>
    </row>
    <row r="8" spans="1:19" ht="12.75">
      <c r="A8" s="331">
        <v>2</v>
      </c>
      <c r="B8" s="129" t="s">
        <v>8</v>
      </c>
      <c r="C8" s="129">
        <v>289</v>
      </c>
      <c r="D8" s="129">
        <v>151</v>
      </c>
      <c r="E8" s="129">
        <v>69</v>
      </c>
      <c r="F8" s="129">
        <v>20</v>
      </c>
      <c r="G8" s="285">
        <f aca="true" t="shared" si="0" ref="G8:G25">C8+E8</f>
        <v>358</v>
      </c>
      <c r="H8" s="285">
        <f aca="true" t="shared" si="1" ref="H8:H25">D8+F8</f>
        <v>171</v>
      </c>
      <c r="I8" s="129">
        <v>3</v>
      </c>
      <c r="J8" s="129">
        <v>2</v>
      </c>
      <c r="K8" s="129">
        <v>0</v>
      </c>
      <c r="L8" s="129">
        <v>0</v>
      </c>
      <c r="M8" s="285">
        <f aca="true" t="shared" si="2" ref="M8:M25">G8-I8-K8</f>
        <v>355</v>
      </c>
      <c r="N8" s="285">
        <f aca="true" t="shared" si="3" ref="N8:N25">H8-J8-L8</f>
        <v>169</v>
      </c>
      <c r="O8" s="130"/>
      <c r="Q8" s="130"/>
      <c r="R8" s="130"/>
      <c r="S8" s="130"/>
    </row>
    <row r="9" spans="1:19" ht="12.75">
      <c r="A9" s="331">
        <v>3</v>
      </c>
      <c r="B9" s="129" t="s">
        <v>9</v>
      </c>
      <c r="C9" s="129">
        <v>23097</v>
      </c>
      <c r="D9" s="129">
        <v>2868</v>
      </c>
      <c r="E9" s="129">
        <v>38</v>
      </c>
      <c r="F9" s="129">
        <v>10</v>
      </c>
      <c r="G9" s="285">
        <f t="shared" si="0"/>
        <v>23135</v>
      </c>
      <c r="H9" s="285">
        <f t="shared" si="1"/>
        <v>2878</v>
      </c>
      <c r="I9" s="129">
        <v>0</v>
      </c>
      <c r="J9" s="129">
        <v>0</v>
      </c>
      <c r="K9" s="129">
        <v>2132</v>
      </c>
      <c r="L9" s="129">
        <v>434</v>
      </c>
      <c r="M9" s="285">
        <f t="shared" si="2"/>
        <v>21003</v>
      </c>
      <c r="N9" s="285">
        <f t="shared" si="3"/>
        <v>2444</v>
      </c>
      <c r="O9" s="130"/>
      <c r="P9" s="130"/>
      <c r="Q9" s="130"/>
      <c r="R9" s="130"/>
      <c r="S9" s="130"/>
    </row>
    <row r="10" spans="1:19" ht="12.75">
      <c r="A10" s="331">
        <v>4</v>
      </c>
      <c r="B10" s="129" t="s">
        <v>10</v>
      </c>
      <c r="C10" s="129">
        <v>124847</v>
      </c>
      <c r="D10" s="129">
        <v>18452</v>
      </c>
      <c r="E10" s="129">
        <v>987</v>
      </c>
      <c r="F10" s="129">
        <v>577</v>
      </c>
      <c r="G10" s="285">
        <f t="shared" si="0"/>
        <v>125834</v>
      </c>
      <c r="H10" s="285">
        <f t="shared" si="1"/>
        <v>19029</v>
      </c>
      <c r="I10" s="129">
        <v>514</v>
      </c>
      <c r="J10" s="129">
        <v>138</v>
      </c>
      <c r="K10" s="129">
        <v>6348</v>
      </c>
      <c r="L10" s="129">
        <v>1118</v>
      </c>
      <c r="M10" s="285">
        <f t="shared" si="2"/>
        <v>118972</v>
      </c>
      <c r="N10" s="285">
        <f t="shared" si="3"/>
        <v>17773</v>
      </c>
      <c r="O10" s="130"/>
      <c r="P10" s="130"/>
      <c r="Q10" s="130"/>
      <c r="R10" s="130"/>
      <c r="S10" s="130"/>
    </row>
    <row r="11" spans="1:19" ht="12.75">
      <c r="A11" s="331">
        <v>5</v>
      </c>
      <c r="B11" s="129" t="s">
        <v>11</v>
      </c>
      <c r="C11" s="129">
        <v>11206</v>
      </c>
      <c r="D11" s="129">
        <v>1610</v>
      </c>
      <c r="E11" s="129">
        <v>0</v>
      </c>
      <c r="F11" s="129">
        <v>0</v>
      </c>
      <c r="G11" s="285">
        <f t="shared" si="0"/>
        <v>11206</v>
      </c>
      <c r="H11" s="285">
        <f t="shared" si="1"/>
        <v>1610</v>
      </c>
      <c r="I11" s="129">
        <v>200</v>
      </c>
      <c r="J11" s="129">
        <v>40</v>
      </c>
      <c r="K11" s="129">
        <v>0</v>
      </c>
      <c r="L11" s="129">
        <v>0</v>
      </c>
      <c r="M11" s="285">
        <f t="shared" si="2"/>
        <v>11006</v>
      </c>
      <c r="N11" s="285">
        <f t="shared" si="3"/>
        <v>1570</v>
      </c>
      <c r="O11" s="130"/>
      <c r="P11" s="130"/>
      <c r="Q11" s="130"/>
      <c r="R11" s="130"/>
      <c r="S11" s="130"/>
    </row>
    <row r="12" spans="1:19" ht="12.75">
      <c r="A12" s="331">
        <v>6</v>
      </c>
      <c r="B12" s="129" t="s">
        <v>12</v>
      </c>
      <c r="C12" s="129">
        <v>787</v>
      </c>
      <c r="D12" s="129">
        <v>416</v>
      </c>
      <c r="E12" s="129">
        <v>77</v>
      </c>
      <c r="F12" s="129">
        <v>19</v>
      </c>
      <c r="G12" s="285">
        <f t="shared" si="0"/>
        <v>864</v>
      </c>
      <c r="H12" s="285">
        <f t="shared" si="1"/>
        <v>435</v>
      </c>
      <c r="I12" s="129">
        <v>84</v>
      </c>
      <c r="J12" s="129">
        <v>23</v>
      </c>
      <c r="K12" s="129">
        <v>0</v>
      </c>
      <c r="L12" s="129">
        <v>0</v>
      </c>
      <c r="M12" s="285">
        <f t="shared" si="2"/>
        <v>780</v>
      </c>
      <c r="N12" s="285">
        <f t="shared" si="3"/>
        <v>412</v>
      </c>
      <c r="O12" s="130"/>
      <c r="P12" s="130"/>
      <c r="Q12" s="130"/>
      <c r="R12" s="130"/>
      <c r="S12" s="130"/>
    </row>
    <row r="13" spans="1:19" s="106" customFormat="1" ht="12.75">
      <c r="A13" s="192">
        <v>7</v>
      </c>
      <c r="B13" s="149" t="s">
        <v>13</v>
      </c>
      <c r="C13" s="149">
        <v>106852</v>
      </c>
      <c r="D13" s="149">
        <v>24014</v>
      </c>
      <c r="E13" s="149">
        <v>549</v>
      </c>
      <c r="F13" s="149">
        <v>722</v>
      </c>
      <c r="G13" s="285">
        <f t="shared" si="0"/>
        <v>107401</v>
      </c>
      <c r="H13" s="285">
        <f t="shared" si="1"/>
        <v>24736</v>
      </c>
      <c r="I13" s="149">
        <v>318</v>
      </c>
      <c r="J13" s="149">
        <v>319</v>
      </c>
      <c r="K13" s="149">
        <v>59</v>
      </c>
      <c r="L13" s="149">
        <v>33</v>
      </c>
      <c r="M13" s="285">
        <f t="shared" si="2"/>
        <v>107024</v>
      </c>
      <c r="N13" s="285">
        <f t="shared" si="3"/>
        <v>24384</v>
      </c>
      <c r="O13" s="22"/>
      <c r="P13" s="22"/>
      <c r="Q13" s="22"/>
      <c r="R13" s="22"/>
      <c r="S13" s="22"/>
    </row>
    <row r="14" spans="1:19" s="106" customFormat="1" ht="12.75">
      <c r="A14" s="192">
        <v>8</v>
      </c>
      <c r="B14" s="149" t="s">
        <v>164</v>
      </c>
      <c r="C14" s="149">
        <v>195</v>
      </c>
      <c r="D14" s="149">
        <v>131</v>
      </c>
      <c r="E14" s="149">
        <v>0</v>
      </c>
      <c r="F14" s="149">
        <v>0</v>
      </c>
      <c r="G14" s="285">
        <f t="shared" si="0"/>
        <v>195</v>
      </c>
      <c r="H14" s="285">
        <f t="shared" si="1"/>
        <v>131</v>
      </c>
      <c r="I14" s="149">
        <v>0</v>
      </c>
      <c r="J14" s="149">
        <v>0</v>
      </c>
      <c r="K14" s="149">
        <v>0</v>
      </c>
      <c r="L14" s="149">
        <v>0</v>
      </c>
      <c r="M14" s="285">
        <f t="shared" si="2"/>
        <v>195</v>
      </c>
      <c r="N14" s="285">
        <f t="shared" si="3"/>
        <v>131</v>
      </c>
      <c r="O14" s="22"/>
      <c r="P14" s="22"/>
      <c r="Q14" s="22"/>
      <c r="R14" s="22"/>
      <c r="S14" s="22"/>
    </row>
    <row r="15" spans="1:19" ht="12.75">
      <c r="A15" s="331">
        <v>9</v>
      </c>
      <c r="B15" s="129" t="s">
        <v>14</v>
      </c>
      <c r="C15" s="129">
        <v>2933</v>
      </c>
      <c r="D15" s="129">
        <v>3132</v>
      </c>
      <c r="E15" s="129">
        <v>39</v>
      </c>
      <c r="F15" s="129">
        <v>37</v>
      </c>
      <c r="G15" s="285">
        <f t="shared" si="0"/>
        <v>2972</v>
      </c>
      <c r="H15" s="285">
        <f t="shared" si="1"/>
        <v>3169</v>
      </c>
      <c r="I15" s="129">
        <v>17</v>
      </c>
      <c r="J15" s="129">
        <v>4</v>
      </c>
      <c r="K15" s="129">
        <v>1</v>
      </c>
      <c r="L15" s="129">
        <v>0</v>
      </c>
      <c r="M15" s="285">
        <f t="shared" si="2"/>
        <v>2954</v>
      </c>
      <c r="N15" s="285">
        <f t="shared" si="3"/>
        <v>3165</v>
      </c>
      <c r="O15" s="130"/>
      <c r="P15" s="130"/>
      <c r="Q15" s="130"/>
      <c r="R15" s="130"/>
      <c r="S15" s="130"/>
    </row>
    <row r="16" spans="1:19" ht="12.75">
      <c r="A16" s="331">
        <v>10</v>
      </c>
      <c r="B16" s="129" t="s">
        <v>15</v>
      </c>
      <c r="C16" s="129">
        <v>1079</v>
      </c>
      <c r="D16" s="129">
        <v>649</v>
      </c>
      <c r="E16" s="129">
        <v>4</v>
      </c>
      <c r="F16" s="129">
        <v>4</v>
      </c>
      <c r="G16" s="285">
        <f t="shared" si="0"/>
        <v>1083</v>
      </c>
      <c r="H16" s="285">
        <f t="shared" si="1"/>
        <v>653</v>
      </c>
      <c r="I16" s="129">
        <v>0</v>
      </c>
      <c r="J16" s="129">
        <v>0</v>
      </c>
      <c r="K16" s="129">
        <v>0</v>
      </c>
      <c r="L16" s="129">
        <v>0</v>
      </c>
      <c r="M16" s="285">
        <f t="shared" si="2"/>
        <v>1083</v>
      </c>
      <c r="N16" s="285">
        <f t="shared" si="3"/>
        <v>653</v>
      </c>
      <c r="O16" s="130"/>
      <c r="P16" s="130"/>
      <c r="Q16" s="130"/>
      <c r="R16" s="130"/>
      <c r="S16" s="130"/>
    </row>
    <row r="17" spans="1:19" ht="12.75">
      <c r="A17" s="331">
        <v>11</v>
      </c>
      <c r="B17" s="129" t="s">
        <v>16</v>
      </c>
      <c r="C17" s="129">
        <v>666</v>
      </c>
      <c r="D17" s="129">
        <v>162</v>
      </c>
      <c r="E17" s="129">
        <v>0</v>
      </c>
      <c r="F17" s="129">
        <v>0</v>
      </c>
      <c r="G17" s="285">
        <f t="shared" si="0"/>
        <v>666</v>
      </c>
      <c r="H17" s="285">
        <f t="shared" si="1"/>
        <v>162</v>
      </c>
      <c r="I17" s="129">
        <v>0</v>
      </c>
      <c r="J17" s="129">
        <v>0</v>
      </c>
      <c r="K17" s="129">
        <v>0</v>
      </c>
      <c r="L17" s="129">
        <v>0</v>
      </c>
      <c r="M17" s="285">
        <f t="shared" si="2"/>
        <v>666</v>
      </c>
      <c r="N17" s="285">
        <f t="shared" si="3"/>
        <v>162</v>
      </c>
      <c r="O17" s="130"/>
      <c r="P17" s="130"/>
      <c r="Q17" s="130"/>
      <c r="R17" s="130"/>
      <c r="S17" s="130"/>
    </row>
    <row r="18" spans="1:19" ht="12.75">
      <c r="A18" s="331">
        <v>12</v>
      </c>
      <c r="B18" s="129" t="s">
        <v>17</v>
      </c>
      <c r="C18" s="129">
        <v>3082</v>
      </c>
      <c r="D18" s="129">
        <v>811</v>
      </c>
      <c r="E18" s="129">
        <v>28</v>
      </c>
      <c r="F18" s="129">
        <v>38</v>
      </c>
      <c r="G18" s="285">
        <f t="shared" si="0"/>
        <v>3110</v>
      </c>
      <c r="H18" s="285">
        <f t="shared" si="1"/>
        <v>849</v>
      </c>
      <c r="I18" s="129">
        <v>43</v>
      </c>
      <c r="J18" s="129">
        <v>13</v>
      </c>
      <c r="K18" s="129">
        <v>25</v>
      </c>
      <c r="L18" s="129">
        <v>8</v>
      </c>
      <c r="M18" s="285">
        <f t="shared" si="2"/>
        <v>3042</v>
      </c>
      <c r="N18" s="285">
        <f t="shared" si="3"/>
        <v>828</v>
      </c>
      <c r="O18" s="130"/>
      <c r="P18" s="130"/>
      <c r="Q18" s="130"/>
      <c r="R18" s="130"/>
      <c r="S18" s="130"/>
    </row>
    <row r="19" spans="1:19" ht="12.75">
      <c r="A19" s="331">
        <v>13</v>
      </c>
      <c r="B19" s="129" t="s">
        <v>166</v>
      </c>
      <c r="C19" s="129">
        <v>2615</v>
      </c>
      <c r="D19" s="129">
        <v>1525</v>
      </c>
      <c r="E19" s="129">
        <v>28</v>
      </c>
      <c r="F19" s="129">
        <v>6</v>
      </c>
      <c r="G19" s="285">
        <f t="shared" si="0"/>
        <v>2643</v>
      </c>
      <c r="H19" s="285">
        <f t="shared" si="1"/>
        <v>1531</v>
      </c>
      <c r="I19" s="129">
        <v>28</v>
      </c>
      <c r="J19" s="129">
        <v>6</v>
      </c>
      <c r="K19" s="129">
        <v>0</v>
      </c>
      <c r="L19" s="129">
        <v>0</v>
      </c>
      <c r="M19" s="285">
        <f t="shared" si="2"/>
        <v>2615</v>
      </c>
      <c r="N19" s="285">
        <f t="shared" si="3"/>
        <v>1525</v>
      </c>
      <c r="O19" s="130"/>
      <c r="P19" s="130"/>
      <c r="Q19" s="130"/>
      <c r="R19" s="130"/>
      <c r="S19" s="130"/>
    </row>
    <row r="20" spans="1:19" ht="12.75">
      <c r="A20" s="331">
        <v>14</v>
      </c>
      <c r="B20" s="129" t="s">
        <v>78</v>
      </c>
      <c r="C20" s="129">
        <v>40100</v>
      </c>
      <c r="D20" s="129">
        <v>8183</v>
      </c>
      <c r="E20" s="129">
        <v>393</v>
      </c>
      <c r="F20" s="129">
        <v>142</v>
      </c>
      <c r="G20" s="285">
        <f t="shared" si="0"/>
        <v>40493</v>
      </c>
      <c r="H20" s="285">
        <f t="shared" si="1"/>
        <v>8325</v>
      </c>
      <c r="I20" s="129">
        <v>307</v>
      </c>
      <c r="J20" s="129">
        <v>111</v>
      </c>
      <c r="K20" s="129">
        <v>0</v>
      </c>
      <c r="L20" s="129">
        <v>0</v>
      </c>
      <c r="M20" s="285">
        <f t="shared" si="2"/>
        <v>40186</v>
      </c>
      <c r="N20" s="285">
        <f t="shared" si="3"/>
        <v>8214</v>
      </c>
      <c r="O20" s="130"/>
      <c r="P20" s="130"/>
      <c r="Q20" s="130"/>
      <c r="R20" s="130"/>
      <c r="S20" s="130"/>
    </row>
    <row r="21" spans="1:19" ht="12.75">
      <c r="A21" s="331">
        <v>15</v>
      </c>
      <c r="B21" s="129" t="s">
        <v>106</v>
      </c>
      <c r="C21" s="129">
        <v>8499</v>
      </c>
      <c r="D21" s="129">
        <v>993</v>
      </c>
      <c r="E21" s="129">
        <v>0</v>
      </c>
      <c r="F21" s="129">
        <v>0</v>
      </c>
      <c r="G21" s="285">
        <f t="shared" si="0"/>
        <v>8499</v>
      </c>
      <c r="H21" s="285">
        <f t="shared" si="1"/>
        <v>993</v>
      </c>
      <c r="I21" s="129">
        <v>0</v>
      </c>
      <c r="J21" s="129">
        <v>0</v>
      </c>
      <c r="K21" s="129">
        <v>0</v>
      </c>
      <c r="L21" s="129">
        <v>0</v>
      </c>
      <c r="M21" s="285">
        <f t="shared" si="2"/>
        <v>8499</v>
      </c>
      <c r="N21" s="285">
        <f t="shared" si="3"/>
        <v>993</v>
      </c>
      <c r="O21" s="130"/>
      <c r="Q21" s="130"/>
      <c r="R21" s="130"/>
      <c r="S21" s="130"/>
    </row>
    <row r="22" spans="1:19" s="106" customFormat="1" ht="12.75">
      <c r="A22" s="192">
        <v>16</v>
      </c>
      <c r="B22" s="149" t="s">
        <v>20</v>
      </c>
      <c r="C22" s="149">
        <v>24605</v>
      </c>
      <c r="D22" s="149">
        <v>3976</v>
      </c>
      <c r="E22" s="149">
        <v>482</v>
      </c>
      <c r="F22" s="149">
        <v>248</v>
      </c>
      <c r="G22" s="285">
        <f t="shared" si="0"/>
        <v>25087</v>
      </c>
      <c r="H22" s="285">
        <f t="shared" si="1"/>
        <v>4224</v>
      </c>
      <c r="I22" s="149">
        <v>561</v>
      </c>
      <c r="J22" s="149">
        <v>312</v>
      </c>
      <c r="K22" s="149">
        <v>0</v>
      </c>
      <c r="L22" s="149">
        <v>0</v>
      </c>
      <c r="M22" s="285">
        <f t="shared" si="2"/>
        <v>24526</v>
      </c>
      <c r="N22" s="285">
        <f t="shared" si="3"/>
        <v>3912</v>
      </c>
      <c r="O22" s="22"/>
      <c r="P22" s="22"/>
      <c r="Q22" s="22"/>
      <c r="R22" s="22"/>
      <c r="S22" s="22"/>
    </row>
    <row r="23" spans="1:19" ht="12.75">
      <c r="A23" s="331">
        <v>17</v>
      </c>
      <c r="B23" s="129" t="s">
        <v>21</v>
      </c>
      <c r="C23" s="129">
        <v>26060</v>
      </c>
      <c r="D23" s="129">
        <v>10643</v>
      </c>
      <c r="E23" s="129">
        <v>815</v>
      </c>
      <c r="F23" s="129">
        <v>390</v>
      </c>
      <c r="G23" s="285">
        <f t="shared" si="0"/>
        <v>26875</v>
      </c>
      <c r="H23" s="285">
        <f t="shared" si="1"/>
        <v>11033</v>
      </c>
      <c r="I23" s="129">
        <v>134</v>
      </c>
      <c r="J23" s="129">
        <v>47</v>
      </c>
      <c r="K23" s="129">
        <v>89</v>
      </c>
      <c r="L23" s="129">
        <v>47</v>
      </c>
      <c r="M23" s="285">
        <f t="shared" si="2"/>
        <v>26652</v>
      </c>
      <c r="N23" s="285">
        <f t="shared" si="3"/>
        <v>10939</v>
      </c>
      <c r="O23" s="130"/>
      <c r="P23" s="130"/>
      <c r="Q23" s="130"/>
      <c r="R23" s="130"/>
      <c r="S23" s="130"/>
    </row>
    <row r="24" spans="1:19" ht="12.75">
      <c r="A24" s="331">
        <v>18</v>
      </c>
      <c r="B24" s="129" t="s">
        <v>19</v>
      </c>
      <c r="C24" s="129">
        <v>593</v>
      </c>
      <c r="D24" s="129">
        <v>91</v>
      </c>
      <c r="E24" s="129">
        <v>0</v>
      </c>
      <c r="F24" s="129">
        <v>0</v>
      </c>
      <c r="G24" s="285">
        <f t="shared" si="0"/>
        <v>593</v>
      </c>
      <c r="H24" s="285">
        <f t="shared" si="1"/>
        <v>91</v>
      </c>
      <c r="I24" s="129">
        <v>0</v>
      </c>
      <c r="J24" s="129">
        <v>0</v>
      </c>
      <c r="K24" s="129">
        <v>0</v>
      </c>
      <c r="L24" s="129">
        <v>0</v>
      </c>
      <c r="M24" s="285">
        <f t="shared" si="2"/>
        <v>593</v>
      </c>
      <c r="N24" s="285">
        <f t="shared" si="3"/>
        <v>91</v>
      </c>
      <c r="O24" s="130"/>
      <c r="P24" s="130"/>
      <c r="Q24" s="130"/>
      <c r="R24" s="130"/>
      <c r="S24" s="130"/>
    </row>
    <row r="25" spans="1:19" ht="12.75">
      <c r="A25" s="331">
        <v>19</v>
      </c>
      <c r="B25" s="129" t="s">
        <v>126</v>
      </c>
      <c r="C25" s="129">
        <v>0</v>
      </c>
      <c r="D25" s="129">
        <v>0</v>
      </c>
      <c r="E25" s="129">
        <v>0</v>
      </c>
      <c r="F25" s="129">
        <v>0</v>
      </c>
      <c r="G25" s="285">
        <f t="shared" si="0"/>
        <v>0</v>
      </c>
      <c r="H25" s="285">
        <f t="shared" si="1"/>
        <v>0</v>
      </c>
      <c r="I25" s="129">
        <v>0</v>
      </c>
      <c r="J25" s="129">
        <v>0</v>
      </c>
      <c r="K25" s="129">
        <v>0</v>
      </c>
      <c r="L25" s="129">
        <v>0</v>
      </c>
      <c r="M25" s="285">
        <f t="shared" si="2"/>
        <v>0</v>
      </c>
      <c r="N25" s="285">
        <f t="shared" si="3"/>
        <v>0</v>
      </c>
      <c r="O25" s="121"/>
      <c r="P25" s="130"/>
      <c r="Q25" s="130"/>
      <c r="R25" s="130"/>
      <c r="S25" s="130"/>
    </row>
    <row r="26" spans="1:19" s="422" customFormat="1" ht="15">
      <c r="A26" s="405"/>
      <c r="B26" s="404" t="s">
        <v>226</v>
      </c>
      <c r="C26" s="404">
        <f aca="true" t="shared" si="4" ref="C26:L26">SUM(C7:C25)</f>
        <v>407263</v>
      </c>
      <c r="D26" s="404">
        <f t="shared" si="4"/>
        <v>80807</v>
      </c>
      <c r="E26" s="404">
        <f t="shared" si="4"/>
        <v>3565</v>
      </c>
      <c r="F26" s="404">
        <f t="shared" si="4"/>
        <v>2240</v>
      </c>
      <c r="G26" s="450">
        <f aca="true" t="shared" si="5" ref="G26:G33">C26+E26</f>
        <v>410828</v>
      </c>
      <c r="H26" s="450">
        <f aca="true" t="shared" si="6" ref="H26:H33">D26+F26</f>
        <v>83047</v>
      </c>
      <c r="I26" s="404">
        <f t="shared" si="4"/>
        <v>2457</v>
      </c>
      <c r="J26" s="404">
        <f t="shared" si="4"/>
        <v>1060</v>
      </c>
      <c r="K26" s="404">
        <f t="shared" si="4"/>
        <v>8731</v>
      </c>
      <c r="L26" s="404">
        <f t="shared" si="4"/>
        <v>1657</v>
      </c>
      <c r="M26" s="450">
        <f aca="true" t="shared" si="7" ref="M26:M34">G26-I26-K26</f>
        <v>399640</v>
      </c>
      <c r="N26" s="450">
        <f aca="true" t="shared" si="8" ref="N26:N34">H26-J26-L26</f>
        <v>80330</v>
      </c>
      <c r="O26" s="420"/>
      <c r="P26" s="421"/>
      <c r="Q26" s="421"/>
      <c r="R26" s="421"/>
      <c r="S26" s="421"/>
    </row>
    <row r="27" spans="1:19" ht="12.75">
      <c r="A27" s="55">
        <v>20</v>
      </c>
      <c r="B27" s="129" t="s">
        <v>23</v>
      </c>
      <c r="C27" s="129">
        <v>87</v>
      </c>
      <c r="D27" s="129">
        <v>38</v>
      </c>
      <c r="E27" s="129">
        <v>0</v>
      </c>
      <c r="F27" s="129">
        <v>0</v>
      </c>
      <c r="G27" s="285">
        <f t="shared" si="5"/>
        <v>87</v>
      </c>
      <c r="H27" s="285">
        <f t="shared" si="6"/>
        <v>38</v>
      </c>
      <c r="I27" s="129">
        <v>0</v>
      </c>
      <c r="J27" s="129">
        <v>0</v>
      </c>
      <c r="K27" s="129">
        <v>0</v>
      </c>
      <c r="L27" s="129">
        <v>0</v>
      </c>
      <c r="M27" s="285">
        <f t="shared" si="7"/>
        <v>87</v>
      </c>
      <c r="N27" s="285">
        <f t="shared" si="8"/>
        <v>38</v>
      </c>
      <c r="O27" s="130"/>
      <c r="P27" s="130"/>
      <c r="Q27" s="130"/>
      <c r="R27" s="130"/>
      <c r="S27" s="130"/>
    </row>
    <row r="28" spans="1:19" ht="12.75">
      <c r="A28" s="55">
        <v>21</v>
      </c>
      <c r="B28" s="129" t="s">
        <v>274</v>
      </c>
      <c r="C28" s="129">
        <v>127</v>
      </c>
      <c r="D28" s="129">
        <v>63</v>
      </c>
      <c r="E28" s="129">
        <v>2</v>
      </c>
      <c r="F28" s="129">
        <v>5</v>
      </c>
      <c r="G28" s="285">
        <f t="shared" si="5"/>
        <v>129</v>
      </c>
      <c r="H28" s="285">
        <f t="shared" si="6"/>
        <v>68</v>
      </c>
      <c r="I28" s="129">
        <v>0</v>
      </c>
      <c r="J28" s="129">
        <v>0</v>
      </c>
      <c r="K28" s="129">
        <v>0</v>
      </c>
      <c r="L28" s="129">
        <v>0</v>
      </c>
      <c r="M28" s="285">
        <f t="shared" si="7"/>
        <v>129</v>
      </c>
      <c r="N28" s="285">
        <f t="shared" si="8"/>
        <v>68</v>
      </c>
      <c r="O28" s="130"/>
      <c r="P28" s="130"/>
      <c r="Q28" s="130"/>
      <c r="R28" s="130"/>
      <c r="S28" s="130"/>
    </row>
    <row r="29" spans="1:19" ht="12.75">
      <c r="A29" s="55">
        <v>22</v>
      </c>
      <c r="B29" s="129" t="s">
        <v>171</v>
      </c>
      <c r="C29" s="129">
        <v>440</v>
      </c>
      <c r="D29" s="129">
        <v>189</v>
      </c>
      <c r="E29" s="129">
        <v>13</v>
      </c>
      <c r="F29" s="129">
        <v>5</v>
      </c>
      <c r="G29" s="285">
        <f t="shared" si="5"/>
        <v>453</v>
      </c>
      <c r="H29" s="285">
        <f t="shared" si="6"/>
        <v>194</v>
      </c>
      <c r="I29" s="129">
        <v>0</v>
      </c>
      <c r="J29" s="129">
        <v>0</v>
      </c>
      <c r="K29" s="129">
        <v>0</v>
      </c>
      <c r="L29" s="129">
        <v>0</v>
      </c>
      <c r="M29" s="285">
        <f t="shared" si="7"/>
        <v>453</v>
      </c>
      <c r="N29" s="285">
        <f t="shared" si="8"/>
        <v>194</v>
      </c>
      <c r="O29" s="130"/>
      <c r="P29" s="130"/>
      <c r="Q29" s="130"/>
      <c r="R29" s="130"/>
      <c r="S29" s="130"/>
    </row>
    <row r="30" spans="1:19" ht="12.75">
      <c r="A30" s="55">
        <v>23</v>
      </c>
      <c r="B30" s="129" t="s">
        <v>22</v>
      </c>
      <c r="C30" s="129">
        <v>74</v>
      </c>
      <c r="D30" s="129">
        <v>20</v>
      </c>
      <c r="E30" s="129">
        <v>2</v>
      </c>
      <c r="F30" s="129">
        <v>1</v>
      </c>
      <c r="G30" s="285">
        <f t="shared" si="5"/>
        <v>76</v>
      </c>
      <c r="H30" s="285">
        <f t="shared" si="6"/>
        <v>21</v>
      </c>
      <c r="I30" s="129">
        <v>0</v>
      </c>
      <c r="J30" s="129">
        <v>0</v>
      </c>
      <c r="K30" s="129">
        <v>0</v>
      </c>
      <c r="L30" s="129">
        <v>0</v>
      </c>
      <c r="M30" s="285">
        <f t="shared" si="7"/>
        <v>76</v>
      </c>
      <c r="N30" s="285">
        <f t="shared" si="8"/>
        <v>21</v>
      </c>
      <c r="O30" s="130"/>
      <c r="P30" s="130"/>
      <c r="Q30" s="130"/>
      <c r="R30" s="130"/>
      <c r="S30" s="130"/>
    </row>
    <row r="31" spans="1:19" s="106" customFormat="1" ht="12.75">
      <c r="A31" s="55">
        <v>24</v>
      </c>
      <c r="B31" s="149" t="s">
        <v>143</v>
      </c>
      <c r="C31" s="149">
        <v>1076</v>
      </c>
      <c r="D31" s="149">
        <v>450</v>
      </c>
      <c r="E31" s="149">
        <v>0</v>
      </c>
      <c r="F31" s="149">
        <v>0</v>
      </c>
      <c r="G31" s="285">
        <f t="shared" si="5"/>
        <v>1076</v>
      </c>
      <c r="H31" s="285">
        <f t="shared" si="6"/>
        <v>450</v>
      </c>
      <c r="I31" s="149">
        <v>0</v>
      </c>
      <c r="J31" s="149">
        <v>0</v>
      </c>
      <c r="K31" s="149">
        <v>597</v>
      </c>
      <c r="L31" s="149">
        <v>379</v>
      </c>
      <c r="M31" s="285">
        <f t="shared" si="7"/>
        <v>479</v>
      </c>
      <c r="N31" s="285">
        <f t="shared" si="8"/>
        <v>71</v>
      </c>
      <c r="O31" s="22"/>
      <c r="P31" s="22"/>
      <c r="Q31" s="22"/>
      <c r="R31" s="22"/>
      <c r="S31" s="22"/>
    </row>
    <row r="32" spans="1:19" ht="12.75">
      <c r="A32" s="55">
        <v>25</v>
      </c>
      <c r="B32" s="129" t="s">
        <v>18</v>
      </c>
      <c r="C32" s="129">
        <f>189120+423</f>
        <v>189543</v>
      </c>
      <c r="D32" s="129">
        <f>46255+62</f>
        <v>46317</v>
      </c>
      <c r="E32" s="129">
        <v>3833</v>
      </c>
      <c r="F32" s="129">
        <v>1648</v>
      </c>
      <c r="G32" s="285">
        <f t="shared" si="5"/>
        <v>193376</v>
      </c>
      <c r="H32" s="285">
        <f t="shared" si="6"/>
        <v>47965</v>
      </c>
      <c r="I32" s="129">
        <v>870</v>
      </c>
      <c r="J32" s="129">
        <v>374</v>
      </c>
      <c r="K32" s="129">
        <v>0</v>
      </c>
      <c r="L32" s="129">
        <v>0</v>
      </c>
      <c r="M32" s="285">
        <f t="shared" si="7"/>
        <v>192506</v>
      </c>
      <c r="N32" s="285">
        <f t="shared" si="8"/>
        <v>47591</v>
      </c>
      <c r="O32" s="130"/>
      <c r="P32" s="130"/>
      <c r="Q32" s="130"/>
      <c r="R32" s="130"/>
      <c r="S32" s="130"/>
    </row>
    <row r="33" spans="1:19" ht="12.75">
      <c r="A33" s="55">
        <v>26</v>
      </c>
      <c r="B33" s="129" t="s">
        <v>105</v>
      </c>
      <c r="C33" s="129">
        <v>85126</v>
      </c>
      <c r="D33" s="129">
        <v>23607</v>
      </c>
      <c r="E33" s="129">
        <v>1659</v>
      </c>
      <c r="F33" s="129">
        <v>902</v>
      </c>
      <c r="G33" s="285">
        <f t="shared" si="5"/>
        <v>86785</v>
      </c>
      <c r="H33" s="285">
        <f t="shared" si="6"/>
        <v>24509</v>
      </c>
      <c r="I33" s="129">
        <v>1603</v>
      </c>
      <c r="J33" s="129">
        <v>109</v>
      </c>
      <c r="K33" s="129">
        <v>29</v>
      </c>
      <c r="L33" s="129">
        <v>123</v>
      </c>
      <c r="M33" s="285">
        <f t="shared" si="7"/>
        <v>85153</v>
      </c>
      <c r="N33" s="285">
        <f t="shared" si="8"/>
        <v>24277</v>
      </c>
      <c r="O33" s="130"/>
      <c r="P33" s="130"/>
      <c r="Q33" s="130"/>
      <c r="R33" s="130"/>
      <c r="S33" s="130"/>
    </row>
    <row r="34" spans="1:19" s="422" customFormat="1" ht="15">
      <c r="A34" s="405"/>
      <c r="B34" s="404" t="s">
        <v>228</v>
      </c>
      <c r="C34" s="404">
        <f aca="true" t="shared" si="9" ref="C34:L34">SUM(C27:C33)</f>
        <v>276473</v>
      </c>
      <c r="D34" s="404">
        <f t="shared" si="9"/>
        <v>70684</v>
      </c>
      <c r="E34" s="404">
        <f t="shared" si="9"/>
        <v>5509</v>
      </c>
      <c r="F34" s="404">
        <f t="shared" si="9"/>
        <v>2561</v>
      </c>
      <c r="G34" s="450">
        <f t="shared" si="9"/>
        <v>281982</v>
      </c>
      <c r="H34" s="450">
        <f t="shared" si="9"/>
        <v>73245</v>
      </c>
      <c r="I34" s="404">
        <f t="shared" si="9"/>
        <v>2473</v>
      </c>
      <c r="J34" s="404">
        <f t="shared" si="9"/>
        <v>483</v>
      </c>
      <c r="K34" s="404">
        <f t="shared" si="9"/>
        <v>626</v>
      </c>
      <c r="L34" s="404">
        <f t="shared" si="9"/>
        <v>502</v>
      </c>
      <c r="M34" s="450">
        <f t="shared" si="7"/>
        <v>278883</v>
      </c>
      <c r="N34" s="450">
        <f t="shared" si="8"/>
        <v>72260</v>
      </c>
      <c r="O34" s="421"/>
      <c r="P34" s="421"/>
      <c r="Q34" s="421"/>
      <c r="R34" s="421"/>
      <c r="S34" s="421"/>
    </row>
    <row r="35" spans="1:19" ht="12.75">
      <c r="A35" s="55">
        <v>27</v>
      </c>
      <c r="B35" s="119" t="s">
        <v>165</v>
      </c>
      <c r="C35" s="129">
        <v>1302</v>
      </c>
      <c r="D35" s="129">
        <v>200</v>
      </c>
      <c r="E35" s="129">
        <v>49</v>
      </c>
      <c r="F35" s="129">
        <v>58</v>
      </c>
      <c r="G35" s="285">
        <f aca="true" t="shared" si="10" ref="G35:G45">C35+E35</f>
        <v>1351</v>
      </c>
      <c r="H35" s="285">
        <f aca="true" t="shared" si="11" ref="H35:H45">D35+F35</f>
        <v>258</v>
      </c>
      <c r="I35" s="129">
        <v>116</v>
      </c>
      <c r="J35" s="129">
        <v>17</v>
      </c>
      <c r="K35" s="129">
        <v>0</v>
      </c>
      <c r="L35" s="129">
        <v>0</v>
      </c>
      <c r="M35" s="285">
        <f aca="true" t="shared" si="12" ref="M35:M45">G35-I35-K35</f>
        <v>1235</v>
      </c>
      <c r="N35" s="285">
        <f aca="true" t="shared" si="13" ref="N35:N45">H35-J35-L35</f>
        <v>241</v>
      </c>
      <c r="O35" s="130"/>
      <c r="P35" s="130"/>
      <c r="Q35" s="130"/>
      <c r="R35" s="130"/>
      <c r="S35" s="130"/>
    </row>
    <row r="36" spans="1:19" s="106" customFormat="1" ht="12.75">
      <c r="A36" s="55">
        <v>28</v>
      </c>
      <c r="B36" s="58" t="s">
        <v>234</v>
      </c>
      <c r="C36" s="149">
        <v>0</v>
      </c>
      <c r="D36" s="149">
        <v>0</v>
      </c>
      <c r="E36" s="149">
        <v>0</v>
      </c>
      <c r="F36" s="149">
        <v>0</v>
      </c>
      <c r="G36" s="285">
        <f>C36+E36</f>
        <v>0</v>
      </c>
      <c r="H36" s="285">
        <f>D36+F36</f>
        <v>0</v>
      </c>
      <c r="I36" s="149">
        <v>0</v>
      </c>
      <c r="J36" s="149">
        <v>0</v>
      </c>
      <c r="K36" s="149">
        <v>0</v>
      </c>
      <c r="L36" s="149">
        <v>0</v>
      </c>
      <c r="M36" s="285">
        <f>G36-I36-K36</f>
        <v>0</v>
      </c>
      <c r="N36" s="285">
        <f>H36-J36-L36</f>
        <v>0</v>
      </c>
      <c r="O36" s="22"/>
      <c r="P36" s="22"/>
      <c r="Q36" s="22"/>
      <c r="R36" s="22"/>
      <c r="S36" s="22"/>
    </row>
    <row r="37" spans="1:19" ht="12.75">
      <c r="A37" s="55">
        <v>29</v>
      </c>
      <c r="B37" s="119" t="s">
        <v>220</v>
      </c>
      <c r="C37" s="129">
        <v>0</v>
      </c>
      <c r="D37" s="129">
        <v>0</v>
      </c>
      <c r="E37" s="129">
        <v>0</v>
      </c>
      <c r="F37" s="129">
        <v>0</v>
      </c>
      <c r="G37" s="285">
        <f t="shared" si="10"/>
        <v>0</v>
      </c>
      <c r="H37" s="285">
        <f t="shared" si="11"/>
        <v>0</v>
      </c>
      <c r="I37" s="129">
        <v>0</v>
      </c>
      <c r="J37" s="129">
        <v>0</v>
      </c>
      <c r="K37" s="129">
        <v>0</v>
      </c>
      <c r="L37" s="129">
        <v>0</v>
      </c>
      <c r="M37" s="285">
        <f t="shared" si="12"/>
        <v>0</v>
      </c>
      <c r="N37" s="285">
        <f t="shared" si="13"/>
        <v>0</v>
      </c>
      <c r="O37" s="130"/>
      <c r="P37" s="130"/>
      <c r="Q37" s="130"/>
      <c r="R37" s="130"/>
      <c r="S37" s="130"/>
    </row>
    <row r="38" spans="1:19" ht="12.75">
      <c r="A38" s="55">
        <v>30</v>
      </c>
      <c r="B38" s="119" t="s">
        <v>239</v>
      </c>
      <c r="C38" s="129">
        <v>554</v>
      </c>
      <c r="D38" s="129">
        <v>498</v>
      </c>
      <c r="E38" s="129">
        <v>0</v>
      </c>
      <c r="F38" s="129">
        <v>0</v>
      </c>
      <c r="G38" s="285">
        <f t="shared" si="10"/>
        <v>554</v>
      </c>
      <c r="H38" s="285">
        <f t="shared" si="11"/>
        <v>498</v>
      </c>
      <c r="I38" s="129">
        <v>1</v>
      </c>
      <c r="J38" s="129">
        <v>1</v>
      </c>
      <c r="K38" s="129">
        <v>0</v>
      </c>
      <c r="L38" s="129">
        <v>0</v>
      </c>
      <c r="M38" s="285">
        <f t="shared" si="12"/>
        <v>553</v>
      </c>
      <c r="N38" s="285">
        <f t="shared" si="13"/>
        <v>497</v>
      </c>
      <c r="O38" s="130"/>
      <c r="P38" s="130"/>
      <c r="Q38" s="130"/>
      <c r="R38" s="130"/>
      <c r="S38" s="130"/>
    </row>
    <row r="39" spans="1:19" s="106" customFormat="1" ht="12.75">
      <c r="A39" s="55">
        <v>31</v>
      </c>
      <c r="B39" s="58" t="s">
        <v>221</v>
      </c>
      <c r="C39" s="149">
        <v>0</v>
      </c>
      <c r="D39" s="149">
        <v>0</v>
      </c>
      <c r="E39" s="149">
        <v>0</v>
      </c>
      <c r="F39" s="149">
        <v>0</v>
      </c>
      <c r="G39" s="285">
        <f t="shared" si="10"/>
        <v>0</v>
      </c>
      <c r="H39" s="285">
        <f t="shared" si="11"/>
        <v>0</v>
      </c>
      <c r="I39" s="149">
        <v>0</v>
      </c>
      <c r="J39" s="149">
        <v>0</v>
      </c>
      <c r="K39" s="149">
        <v>0</v>
      </c>
      <c r="L39" s="149">
        <v>0</v>
      </c>
      <c r="M39" s="285">
        <f t="shared" si="12"/>
        <v>0</v>
      </c>
      <c r="N39" s="285">
        <f t="shared" si="13"/>
        <v>0</v>
      </c>
      <c r="O39" s="22"/>
      <c r="P39" s="22"/>
      <c r="Q39" s="22"/>
      <c r="R39" s="22"/>
      <c r="S39" s="22"/>
    </row>
    <row r="40" spans="1:19" ht="12.75">
      <c r="A40" s="55">
        <v>32</v>
      </c>
      <c r="B40" s="119" t="s">
        <v>222</v>
      </c>
      <c r="C40" s="129">
        <v>6</v>
      </c>
      <c r="D40" s="129">
        <v>19</v>
      </c>
      <c r="E40" s="129">
        <v>0</v>
      </c>
      <c r="F40" s="129">
        <v>0</v>
      </c>
      <c r="G40" s="285">
        <f t="shared" si="10"/>
        <v>6</v>
      </c>
      <c r="H40" s="285">
        <f t="shared" si="11"/>
        <v>19</v>
      </c>
      <c r="I40" s="129">
        <v>0</v>
      </c>
      <c r="J40" s="129">
        <v>0</v>
      </c>
      <c r="K40" s="129">
        <v>0</v>
      </c>
      <c r="L40" s="129">
        <v>0</v>
      </c>
      <c r="M40" s="285">
        <f t="shared" si="12"/>
        <v>6</v>
      </c>
      <c r="N40" s="285">
        <f t="shared" si="13"/>
        <v>19</v>
      </c>
      <c r="O40" s="130"/>
      <c r="P40" s="130"/>
      <c r="Q40" s="130"/>
      <c r="R40" s="130"/>
      <c r="S40" s="130"/>
    </row>
    <row r="41" spans="1:19" ht="12.75">
      <c r="A41" s="113">
        <v>33</v>
      </c>
      <c r="B41" s="153" t="s">
        <v>455</v>
      </c>
      <c r="C41" s="129">
        <v>0</v>
      </c>
      <c r="D41" s="129">
        <v>0</v>
      </c>
      <c r="E41" s="129">
        <v>0</v>
      </c>
      <c r="F41" s="129">
        <v>0</v>
      </c>
      <c r="G41" s="285">
        <f t="shared" si="10"/>
        <v>0</v>
      </c>
      <c r="H41" s="285">
        <f t="shared" si="11"/>
        <v>0</v>
      </c>
      <c r="I41" s="129">
        <v>0</v>
      </c>
      <c r="J41" s="129">
        <v>0</v>
      </c>
      <c r="K41" s="129">
        <v>0</v>
      </c>
      <c r="L41" s="129">
        <v>0</v>
      </c>
      <c r="M41" s="285">
        <f t="shared" si="12"/>
        <v>0</v>
      </c>
      <c r="N41" s="285">
        <f t="shared" si="13"/>
        <v>0</v>
      </c>
      <c r="O41" s="130"/>
      <c r="P41" s="130"/>
      <c r="Q41" s="130"/>
      <c r="R41" s="130"/>
      <c r="S41" s="130"/>
    </row>
    <row r="42" spans="1:19" s="106" customFormat="1" ht="12.75">
      <c r="A42" s="55">
        <v>34</v>
      </c>
      <c r="B42" s="58" t="s">
        <v>243</v>
      </c>
      <c r="C42" s="149">
        <v>5</v>
      </c>
      <c r="D42" s="149">
        <v>4</v>
      </c>
      <c r="E42" s="149">
        <v>0</v>
      </c>
      <c r="F42" s="149">
        <v>0</v>
      </c>
      <c r="G42" s="285">
        <f t="shared" si="10"/>
        <v>5</v>
      </c>
      <c r="H42" s="285">
        <f t="shared" si="11"/>
        <v>4</v>
      </c>
      <c r="I42" s="149">
        <v>0</v>
      </c>
      <c r="J42" s="149">
        <v>0</v>
      </c>
      <c r="K42" s="149">
        <v>0</v>
      </c>
      <c r="L42" s="149">
        <v>0</v>
      </c>
      <c r="M42" s="285">
        <f t="shared" si="12"/>
        <v>5</v>
      </c>
      <c r="N42" s="285">
        <f t="shared" si="13"/>
        <v>4</v>
      </c>
      <c r="O42" s="22"/>
      <c r="P42" s="22"/>
      <c r="Q42" s="22"/>
      <c r="R42" s="22"/>
      <c r="S42" s="22"/>
    </row>
    <row r="43" spans="1:19" ht="12.75">
      <c r="A43" s="55">
        <v>35</v>
      </c>
      <c r="B43" s="119" t="s">
        <v>261</v>
      </c>
      <c r="C43" s="149">
        <v>19</v>
      </c>
      <c r="D43" s="129">
        <v>11</v>
      </c>
      <c r="E43" s="129">
        <v>0</v>
      </c>
      <c r="F43" s="129">
        <v>0</v>
      </c>
      <c r="G43" s="285">
        <f t="shared" si="10"/>
        <v>19</v>
      </c>
      <c r="H43" s="285">
        <f t="shared" si="11"/>
        <v>11</v>
      </c>
      <c r="I43" s="129">
        <v>0</v>
      </c>
      <c r="J43" s="129">
        <v>0</v>
      </c>
      <c r="K43" s="129">
        <v>0</v>
      </c>
      <c r="L43" s="129">
        <v>0</v>
      </c>
      <c r="M43" s="285">
        <f t="shared" si="12"/>
        <v>19</v>
      </c>
      <c r="N43" s="285">
        <f t="shared" si="13"/>
        <v>11</v>
      </c>
      <c r="O43" s="130"/>
      <c r="P43" s="130"/>
      <c r="Q43" s="130"/>
      <c r="R43" s="130"/>
      <c r="S43" s="130"/>
    </row>
    <row r="44" spans="1:19" ht="12.75">
      <c r="A44" s="55">
        <v>36</v>
      </c>
      <c r="B44" s="119" t="s">
        <v>24</v>
      </c>
      <c r="C44" s="129">
        <v>109</v>
      </c>
      <c r="D44" s="129">
        <v>123</v>
      </c>
      <c r="E44" s="129">
        <v>0</v>
      </c>
      <c r="F44" s="129">
        <v>0</v>
      </c>
      <c r="G44" s="285">
        <f t="shared" si="10"/>
        <v>109</v>
      </c>
      <c r="H44" s="285">
        <f t="shared" si="11"/>
        <v>123</v>
      </c>
      <c r="I44" s="129">
        <v>0</v>
      </c>
      <c r="J44" s="129">
        <v>0</v>
      </c>
      <c r="K44" s="129">
        <v>0</v>
      </c>
      <c r="L44" s="129">
        <v>0</v>
      </c>
      <c r="M44" s="285">
        <f t="shared" si="12"/>
        <v>109</v>
      </c>
      <c r="N44" s="285">
        <f t="shared" si="13"/>
        <v>123</v>
      </c>
      <c r="O44" s="130"/>
      <c r="P44" s="130"/>
      <c r="Q44" s="130"/>
      <c r="R44" s="130"/>
      <c r="S44" s="130"/>
    </row>
    <row r="45" spans="1:19" ht="12.75">
      <c r="A45" s="55">
        <v>37</v>
      </c>
      <c r="B45" s="119" t="s">
        <v>225</v>
      </c>
      <c r="C45" s="129">
        <v>0</v>
      </c>
      <c r="D45" s="129">
        <v>0</v>
      </c>
      <c r="E45" s="129">
        <v>0</v>
      </c>
      <c r="F45" s="129">
        <v>0</v>
      </c>
      <c r="G45" s="285">
        <f t="shared" si="10"/>
        <v>0</v>
      </c>
      <c r="H45" s="285">
        <f t="shared" si="11"/>
        <v>0</v>
      </c>
      <c r="I45" s="129">
        <v>0</v>
      </c>
      <c r="J45" s="129">
        <v>0</v>
      </c>
      <c r="K45" s="129">
        <v>0</v>
      </c>
      <c r="L45" s="129">
        <v>0</v>
      </c>
      <c r="M45" s="285">
        <f t="shared" si="12"/>
        <v>0</v>
      </c>
      <c r="N45" s="285">
        <f t="shared" si="13"/>
        <v>0</v>
      </c>
      <c r="O45" s="130"/>
      <c r="P45" s="130"/>
      <c r="Q45" s="130"/>
      <c r="R45" s="130"/>
      <c r="S45" s="130"/>
    </row>
    <row r="46" spans="1:19" ht="12.75">
      <c r="A46" s="55">
        <v>38</v>
      </c>
      <c r="B46" s="119" t="s">
        <v>456</v>
      </c>
      <c r="C46" s="129">
        <v>0</v>
      </c>
      <c r="D46" s="129">
        <v>0</v>
      </c>
      <c r="E46" s="129">
        <v>0</v>
      </c>
      <c r="F46" s="129">
        <v>0</v>
      </c>
      <c r="G46" s="285">
        <f>C46+E46</f>
        <v>0</v>
      </c>
      <c r="H46" s="285">
        <f>D46+F46</f>
        <v>0</v>
      </c>
      <c r="I46" s="129">
        <v>0</v>
      </c>
      <c r="J46" s="129">
        <v>0</v>
      </c>
      <c r="K46" s="129">
        <v>0</v>
      </c>
      <c r="L46" s="129">
        <v>0</v>
      </c>
      <c r="M46" s="285">
        <f>G46-I46-K46</f>
        <v>0</v>
      </c>
      <c r="N46" s="285">
        <f>H46-J46-L46</f>
        <v>0</v>
      </c>
      <c r="O46" s="130"/>
      <c r="P46" s="130"/>
      <c r="Q46" s="130"/>
      <c r="R46" s="130"/>
      <c r="S46" s="130"/>
    </row>
    <row r="47" spans="1:19" ht="12.75">
      <c r="A47" s="55">
        <v>39</v>
      </c>
      <c r="B47" s="119" t="s">
        <v>537</v>
      </c>
      <c r="C47" s="129">
        <v>200</v>
      </c>
      <c r="D47" s="129">
        <v>457</v>
      </c>
      <c r="E47" s="129">
        <v>0</v>
      </c>
      <c r="F47" s="129">
        <v>0</v>
      </c>
      <c r="G47" s="285">
        <f>C47+E47</f>
        <v>200</v>
      </c>
      <c r="H47" s="285">
        <f>D47+F47</f>
        <v>457</v>
      </c>
      <c r="I47" s="129">
        <v>0</v>
      </c>
      <c r="J47" s="129">
        <v>0</v>
      </c>
      <c r="K47" s="129">
        <v>0</v>
      </c>
      <c r="L47" s="129">
        <v>0</v>
      </c>
      <c r="M47" s="285">
        <f>G47-I47-K47</f>
        <v>200</v>
      </c>
      <c r="N47" s="285">
        <f>H47-J47-L47</f>
        <v>457</v>
      </c>
      <c r="O47" s="130"/>
      <c r="P47" s="130"/>
      <c r="Q47" s="130"/>
      <c r="R47" s="130"/>
      <c r="S47" s="130"/>
    </row>
    <row r="48" spans="1:19" s="422" customFormat="1" ht="15">
      <c r="A48" s="405"/>
      <c r="B48" s="404" t="s">
        <v>227</v>
      </c>
      <c r="C48" s="404">
        <f aca="true" t="shared" si="14" ref="C48:N48">SUM(C35:C47)</f>
        <v>2195</v>
      </c>
      <c r="D48" s="404">
        <f t="shared" si="14"/>
        <v>1312</v>
      </c>
      <c r="E48" s="404">
        <f t="shared" si="14"/>
        <v>49</v>
      </c>
      <c r="F48" s="404">
        <f t="shared" si="14"/>
        <v>58</v>
      </c>
      <c r="G48" s="450">
        <f t="shared" si="14"/>
        <v>2244</v>
      </c>
      <c r="H48" s="450">
        <f t="shared" si="14"/>
        <v>1370</v>
      </c>
      <c r="I48" s="404">
        <f t="shared" si="14"/>
        <v>117</v>
      </c>
      <c r="J48" s="404">
        <f t="shared" si="14"/>
        <v>18</v>
      </c>
      <c r="K48" s="404">
        <f t="shared" si="14"/>
        <v>0</v>
      </c>
      <c r="L48" s="404">
        <f t="shared" si="14"/>
        <v>0</v>
      </c>
      <c r="M48" s="450">
        <f t="shared" si="14"/>
        <v>2127</v>
      </c>
      <c r="N48" s="450">
        <f t="shared" si="14"/>
        <v>1352</v>
      </c>
      <c r="O48" s="421"/>
      <c r="P48" s="421"/>
      <c r="Q48" s="421"/>
      <c r="R48" s="421"/>
      <c r="S48" s="421"/>
    </row>
    <row r="49" spans="1:19" s="422" customFormat="1" ht="15">
      <c r="A49" s="405"/>
      <c r="B49" s="403" t="s">
        <v>125</v>
      </c>
      <c r="C49" s="404">
        <f aca="true" t="shared" si="15" ref="C49:N49">C26+C34+C48</f>
        <v>685931</v>
      </c>
      <c r="D49" s="404">
        <f t="shared" si="15"/>
        <v>152803</v>
      </c>
      <c r="E49" s="404">
        <f t="shared" si="15"/>
        <v>9123</v>
      </c>
      <c r="F49" s="404">
        <f t="shared" si="15"/>
        <v>4859</v>
      </c>
      <c r="G49" s="450">
        <f t="shared" si="15"/>
        <v>695054</v>
      </c>
      <c r="H49" s="450">
        <f t="shared" si="15"/>
        <v>157662</v>
      </c>
      <c r="I49" s="404">
        <f t="shared" si="15"/>
        <v>5047</v>
      </c>
      <c r="J49" s="404">
        <f t="shared" si="15"/>
        <v>1561</v>
      </c>
      <c r="K49" s="404">
        <f t="shared" si="15"/>
        <v>9357</v>
      </c>
      <c r="L49" s="404">
        <f t="shared" si="15"/>
        <v>2159</v>
      </c>
      <c r="M49" s="450">
        <f t="shared" si="15"/>
        <v>680650</v>
      </c>
      <c r="N49" s="450">
        <f t="shared" si="15"/>
        <v>153942</v>
      </c>
      <c r="P49" s="420"/>
      <c r="Q49" s="421"/>
      <c r="R49" s="421"/>
      <c r="S49" s="421"/>
    </row>
    <row r="50" spans="1:14" ht="18" customHeight="1">
      <c r="A50" s="315"/>
      <c r="B50" s="315"/>
      <c r="C50" s="317"/>
      <c r="D50" s="317"/>
      <c r="M50" s="196"/>
      <c r="N50" s="196"/>
    </row>
    <row r="51" spans="3:9" ht="18" customHeight="1">
      <c r="C51" s="317"/>
      <c r="I51" s="316"/>
    </row>
    <row r="52" spans="3:14" ht="18" customHeight="1">
      <c r="C52" s="317"/>
      <c r="G52" s="196"/>
      <c r="H52" s="196"/>
      <c r="I52" s="316"/>
      <c r="M52" s="196"/>
      <c r="N52" s="196"/>
    </row>
    <row r="53" spans="1:14" ht="13.5" customHeight="1">
      <c r="A53" s="417" t="s">
        <v>4</v>
      </c>
      <c r="B53" s="322" t="s">
        <v>5</v>
      </c>
      <c r="C53" s="809" t="s">
        <v>185</v>
      </c>
      <c r="D53" s="810"/>
      <c r="E53" s="813" t="s">
        <v>186</v>
      </c>
      <c r="F53" s="810"/>
      <c r="G53" s="805" t="s">
        <v>187</v>
      </c>
      <c r="H53" s="806"/>
      <c r="I53" s="813" t="s">
        <v>188</v>
      </c>
      <c r="J53" s="810"/>
      <c r="K53" s="813" t="s">
        <v>189</v>
      </c>
      <c r="L53" s="810"/>
      <c r="M53" s="805" t="s">
        <v>191</v>
      </c>
      <c r="N53" s="806"/>
    </row>
    <row r="54" spans="1:14" ht="12.75">
      <c r="A54" s="418" t="s">
        <v>6</v>
      </c>
      <c r="B54" s="324"/>
      <c r="C54" s="811"/>
      <c r="D54" s="812"/>
      <c r="E54" s="814"/>
      <c r="F54" s="812"/>
      <c r="G54" s="807"/>
      <c r="H54" s="808"/>
      <c r="I54" s="814"/>
      <c r="J54" s="812"/>
      <c r="K54" s="814"/>
      <c r="L54" s="812"/>
      <c r="M54" s="807"/>
      <c r="N54" s="808"/>
    </row>
    <row r="55" spans="1:14" ht="12.75">
      <c r="A55" s="419"/>
      <c r="B55" s="379"/>
      <c r="C55" s="380" t="s">
        <v>57</v>
      </c>
      <c r="D55" s="380" t="s">
        <v>64</v>
      </c>
      <c r="E55" s="380" t="s">
        <v>57</v>
      </c>
      <c r="F55" s="380" t="s">
        <v>64</v>
      </c>
      <c r="G55" s="497" t="s">
        <v>57</v>
      </c>
      <c r="H55" s="497" t="s">
        <v>64</v>
      </c>
      <c r="I55" s="380" t="s">
        <v>57</v>
      </c>
      <c r="J55" s="380" t="s">
        <v>64</v>
      </c>
      <c r="K55" s="380" t="s">
        <v>57</v>
      </c>
      <c r="L55" s="380" t="s">
        <v>64</v>
      </c>
      <c r="M55" s="497" t="s">
        <v>57</v>
      </c>
      <c r="N55" s="497" t="s">
        <v>64</v>
      </c>
    </row>
    <row r="56" spans="1:19" ht="12.75">
      <c r="A56" s="55">
        <v>40</v>
      </c>
      <c r="B56" s="58" t="s">
        <v>79</v>
      </c>
      <c r="C56" s="129">
        <v>21214</v>
      </c>
      <c r="D56" s="129">
        <v>1022</v>
      </c>
      <c r="E56" s="129">
        <v>437</v>
      </c>
      <c r="F56" s="129">
        <v>37</v>
      </c>
      <c r="G56" s="285">
        <f aca="true" t="shared" si="16" ref="G56:G63">C56+E56</f>
        <v>21651</v>
      </c>
      <c r="H56" s="285">
        <f aca="true" t="shared" si="17" ref="H56:H63">D56+F56</f>
        <v>1059</v>
      </c>
      <c r="I56" s="129">
        <v>0</v>
      </c>
      <c r="J56" s="129">
        <v>0</v>
      </c>
      <c r="K56" s="129">
        <v>0</v>
      </c>
      <c r="L56" s="129">
        <v>0</v>
      </c>
      <c r="M56" s="285">
        <f aca="true" t="shared" si="18" ref="M56:M63">G56-I56-K56</f>
        <v>21651</v>
      </c>
      <c r="N56" s="285">
        <f aca="true" t="shared" si="19" ref="N56:N63">H56-J56-L56</f>
        <v>1059</v>
      </c>
      <c r="O56" s="130"/>
      <c r="Q56" s="130"/>
      <c r="R56" s="130"/>
      <c r="S56" s="130"/>
    </row>
    <row r="57" spans="1:19" ht="12.75">
      <c r="A57" s="55">
        <v>41</v>
      </c>
      <c r="B57" s="58" t="s">
        <v>284</v>
      </c>
      <c r="C57" s="129">
        <v>67262</v>
      </c>
      <c r="D57" s="129">
        <v>3577</v>
      </c>
      <c r="E57" s="129">
        <v>46</v>
      </c>
      <c r="F57" s="129">
        <v>3</v>
      </c>
      <c r="G57" s="285">
        <f t="shared" si="16"/>
        <v>67308</v>
      </c>
      <c r="H57" s="285">
        <f t="shared" si="17"/>
        <v>3580</v>
      </c>
      <c r="I57" s="129">
        <v>86</v>
      </c>
      <c r="J57" s="129">
        <v>16</v>
      </c>
      <c r="K57" s="129">
        <v>0</v>
      </c>
      <c r="L57" s="129">
        <v>0</v>
      </c>
      <c r="M57" s="285">
        <f t="shared" si="18"/>
        <v>67222</v>
      </c>
      <c r="N57" s="285">
        <f t="shared" si="19"/>
        <v>3564</v>
      </c>
      <c r="O57" s="130"/>
      <c r="Q57" s="130"/>
      <c r="R57" s="130"/>
      <c r="S57" s="130"/>
    </row>
    <row r="58" spans="1:19" ht="12.75">
      <c r="A58" s="55">
        <v>42</v>
      </c>
      <c r="B58" s="58" t="s">
        <v>30</v>
      </c>
      <c r="C58" s="129">
        <v>9821</v>
      </c>
      <c r="D58" s="129">
        <v>593</v>
      </c>
      <c r="E58" s="129">
        <v>25</v>
      </c>
      <c r="F58" s="129">
        <v>25</v>
      </c>
      <c r="G58" s="285">
        <f t="shared" si="16"/>
        <v>9846</v>
      </c>
      <c r="H58" s="285">
        <f t="shared" si="17"/>
        <v>618</v>
      </c>
      <c r="I58" s="129">
        <v>65</v>
      </c>
      <c r="J58" s="129">
        <v>44</v>
      </c>
      <c r="K58" s="129">
        <v>0</v>
      </c>
      <c r="L58" s="129">
        <v>0</v>
      </c>
      <c r="M58" s="285">
        <f t="shared" si="18"/>
        <v>9781</v>
      </c>
      <c r="N58" s="285">
        <f t="shared" si="19"/>
        <v>574</v>
      </c>
      <c r="O58" s="130"/>
      <c r="Q58" s="130"/>
      <c r="R58" s="130"/>
      <c r="S58" s="130"/>
    </row>
    <row r="59" spans="1:19" ht="12.75">
      <c r="A59" s="55">
        <v>43</v>
      </c>
      <c r="B59" s="58" t="s">
        <v>237</v>
      </c>
      <c r="C59" s="129">
        <v>55360</v>
      </c>
      <c r="D59" s="129">
        <v>4271</v>
      </c>
      <c r="E59" s="129">
        <v>325</v>
      </c>
      <c r="F59" s="129">
        <v>79</v>
      </c>
      <c r="G59" s="285">
        <f t="shared" si="16"/>
        <v>55685</v>
      </c>
      <c r="H59" s="285">
        <f t="shared" si="17"/>
        <v>4350</v>
      </c>
      <c r="I59" s="129">
        <v>2486</v>
      </c>
      <c r="J59" s="129">
        <v>135</v>
      </c>
      <c r="K59" s="129">
        <v>0</v>
      </c>
      <c r="L59" s="129">
        <v>0</v>
      </c>
      <c r="M59" s="285">
        <f t="shared" si="18"/>
        <v>53199</v>
      </c>
      <c r="N59" s="285">
        <f t="shared" si="19"/>
        <v>4215</v>
      </c>
      <c r="O59" s="130"/>
      <c r="Q59" s="130"/>
      <c r="R59" s="130"/>
      <c r="S59" s="130"/>
    </row>
    <row r="60" spans="1:19" ht="12.75">
      <c r="A60" s="55">
        <v>44</v>
      </c>
      <c r="B60" s="58" t="s">
        <v>29</v>
      </c>
      <c r="C60" s="129">
        <v>26978</v>
      </c>
      <c r="D60" s="129">
        <v>2668</v>
      </c>
      <c r="E60" s="129">
        <v>0</v>
      </c>
      <c r="F60" s="129">
        <v>0</v>
      </c>
      <c r="G60" s="285">
        <f t="shared" si="16"/>
        <v>26978</v>
      </c>
      <c r="H60" s="285">
        <f t="shared" si="17"/>
        <v>2668</v>
      </c>
      <c r="I60" s="129">
        <v>0</v>
      </c>
      <c r="J60" s="129">
        <v>0</v>
      </c>
      <c r="K60" s="129">
        <v>0</v>
      </c>
      <c r="L60" s="129">
        <v>0</v>
      </c>
      <c r="M60" s="285">
        <f t="shared" si="18"/>
        <v>26978</v>
      </c>
      <c r="N60" s="285">
        <f t="shared" si="19"/>
        <v>2668</v>
      </c>
      <c r="O60" s="130"/>
      <c r="Q60" s="130"/>
      <c r="R60" s="130"/>
      <c r="S60" s="130"/>
    </row>
    <row r="61" spans="1:19" ht="12.75">
      <c r="A61" s="55">
        <v>45</v>
      </c>
      <c r="B61" s="58" t="s">
        <v>575</v>
      </c>
      <c r="C61" s="129">
        <v>45298</v>
      </c>
      <c r="D61" s="129">
        <v>8147</v>
      </c>
      <c r="E61" s="129">
        <v>185</v>
      </c>
      <c r="F61" s="129">
        <v>65</v>
      </c>
      <c r="G61" s="285">
        <f t="shared" si="16"/>
        <v>45483</v>
      </c>
      <c r="H61" s="285">
        <f t="shared" si="17"/>
        <v>8212</v>
      </c>
      <c r="I61" s="129">
        <v>1430</v>
      </c>
      <c r="J61" s="129">
        <v>268</v>
      </c>
      <c r="K61" s="129">
        <v>39</v>
      </c>
      <c r="L61" s="129">
        <v>35</v>
      </c>
      <c r="M61" s="285">
        <f t="shared" si="18"/>
        <v>44014</v>
      </c>
      <c r="N61" s="285">
        <f t="shared" si="19"/>
        <v>7909</v>
      </c>
      <c r="O61" s="130"/>
      <c r="Q61" s="130"/>
      <c r="R61" s="130"/>
      <c r="S61" s="130"/>
    </row>
    <row r="62" spans="1:19" ht="12.75">
      <c r="A62" s="55">
        <v>46</v>
      </c>
      <c r="B62" s="58" t="s">
        <v>25</v>
      </c>
      <c r="C62" s="129">
        <v>11588</v>
      </c>
      <c r="D62" s="129">
        <v>808</v>
      </c>
      <c r="E62" s="129">
        <v>0</v>
      </c>
      <c r="F62" s="129">
        <v>0</v>
      </c>
      <c r="G62" s="285">
        <f t="shared" si="16"/>
        <v>11588</v>
      </c>
      <c r="H62" s="285">
        <f t="shared" si="17"/>
        <v>808</v>
      </c>
      <c r="I62" s="129">
        <v>15</v>
      </c>
      <c r="J62" s="129">
        <v>1</v>
      </c>
      <c r="K62" s="129">
        <v>0</v>
      </c>
      <c r="L62" s="129">
        <v>0</v>
      </c>
      <c r="M62" s="285">
        <f t="shared" si="18"/>
        <v>11573</v>
      </c>
      <c r="N62" s="285">
        <f t="shared" si="19"/>
        <v>807</v>
      </c>
      <c r="O62" s="130"/>
      <c r="Q62" s="130"/>
      <c r="R62" s="130"/>
      <c r="S62" s="130"/>
    </row>
    <row r="63" spans="1:19" ht="12.75">
      <c r="A63" s="55">
        <v>47</v>
      </c>
      <c r="B63" s="58" t="s">
        <v>28</v>
      </c>
      <c r="C63" s="129">
        <v>5787</v>
      </c>
      <c r="D63" s="129">
        <v>523</v>
      </c>
      <c r="E63" s="129">
        <v>0</v>
      </c>
      <c r="F63" s="129">
        <v>0</v>
      </c>
      <c r="G63" s="285">
        <f t="shared" si="16"/>
        <v>5787</v>
      </c>
      <c r="H63" s="285">
        <f t="shared" si="17"/>
        <v>523</v>
      </c>
      <c r="I63" s="129">
        <v>0</v>
      </c>
      <c r="J63" s="129">
        <v>0</v>
      </c>
      <c r="K63" s="129">
        <v>0</v>
      </c>
      <c r="L63" s="129">
        <v>0</v>
      </c>
      <c r="M63" s="285">
        <f t="shared" si="18"/>
        <v>5787</v>
      </c>
      <c r="N63" s="285">
        <f t="shared" si="19"/>
        <v>523</v>
      </c>
      <c r="O63" s="130"/>
      <c r="Q63" s="130"/>
      <c r="R63" s="130"/>
      <c r="S63" s="130"/>
    </row>
    <row r="64" spans="1:19" s="422" customFormat="1" ht="15">
      <c r="A64" s="55"/>
      <c r="B64" s="403" t="s">
        <v>125</v>
      </c>
      <c r="C64" s="404">
        <f aca="true" t="shared" si="20" ref="C64:N64">SUM(C56:C63)</f>
        <v>243308</v>
      </c>
      <c r="D64" s="404">
        <f t="shared" si="20"/>
        <v>21609</v>
      </c>
      <c r="E64" s="404">
        <f t="shared" si="20"/>
        <v>1018</v>
      </c>
      <c r="F64" s="404">
        <f t="shared" si="20"/>
        <v>209</v>
      </c>
      <c r="G64" s="450">
        <f t="shared" si="20"/>
        <v>244326</v>
      </c>
      <c r="H64" s="450">
        <f t="shared" si="20"/>
        <v>21818</v>
      </c>
      <c r="I64" s="404">
        <f t="shared" si="20"/>
        <v>4082</v>
      </c>
      <c r="J64" s="404">
        <f t="shared" si="20"/>
        <v>464</v>
      </c>
      <c r="K64" s="404">
        <f t="shared" si="20"/>
        <v>39</v>
      </c>
      <c r="L64" s="404">
        <f t="shared" si="20"/>
        <v>35</v>
      </c>
      <c r="M64" s="450">
        <f t="shared" si="20"/>
        <v>240205</v>
      </c>
      <c r="N64" s="450">
        <f t="shared" si="20"/>
        <v>21319</v>
      </c>
      <c r="O64" s="421"/>
      <c r="P64" s="420"/>
      <c r="Q64" s="421"/>
      <c r="R64" s="421"/>
      <c r="S64" s="421"/>
    </row>
    <row r="65" spans="1:19" ht="12.75">
      <c r="A65" s="55"/>
      <c r="C65" s="129"/>
      <c r="D65" s="129"/>
      <c r="E65" s="129"/>
      <c r="F65" s="129"/>
      <c r="G65" s="285"/>
      <c r="H65" s="285"/>
      <c r="I65" s="129"/>
      <c r="J65" s="129"/>
      <c r="K65" s="129"/>
      <c r="L65" s="129"/>
      <c r="M65" s="285"/>
      <c r="N65" s="285"/>
      <c r="O65" s="130"/>
      <c r="Q65" s="130"/>
      <c r="R65" s="130"/>
      <c r="S65" s="130"/>
    </row>
    <row r="66" spans="1:19" ht="12.75">
      <c r="A66" s="55">
        <v>48</v>
      </c>
      <c r="B66" s="129" t="s">
        <v>34</v>
      </c>
      <c r="C66" s="129">
        <v>10867</v>
      </c>
      <c r="D66" s="129">
        <v>52</v>
      </c>
      <c r="E66" s="129">
        <v>0</v>
      </c>
      <c r="F66" s="129">
        <v>0</v>
      </c>
      <c r="G66" s="285">
        <f>C66+E66</f>
        <v>10867</v>
      </c>
      <c r="H66" s="285">
        <f>D66+F66</f>
        <v>52</v>
      </c>
      <c r="I66" s="129">
        <v>0</v>
      </c>
      <c r="J66" s="129">
        <v>0</v>
      </c>
      <c r="K66" s="129">
        <v>0</v>
      </c>
      <c r="L66" s="129">
        <v>0</v>
      </c>
      <c r="M66" s="285">
        <f>G66-I66-K66</f>
        <v>10867</v>
      </c>
      <c r="N66" s="285">
        <f>H66-J66-L66</f>
        <v>52</v>
      </c>
      <c r="O66" s="130"/>
      <c r="Q66" s="130"/>
      <c r="R66" s="130"/>
      <c r="S66" s="130"/>
    </row>
    <row r="67" spans="1:19" ht="12.75">
      <c r="A67" s="55">
        <v>49</v>
      </c>
      <c r="B67" s="129" t="s">
        <v>132</v>
      </c>
      <c r="C67" s="129">
        <v>0</v>
      </c>
      <c r="D67" s="129">
        <v>0</v>
      </c>
      <c r="E67" s="129">
        <v>0</v>
      </c>
      <c r="F67" s="129">
        <v>0</v>
      </c>
      <c r="G67" s="285">
        <f>C67+E67</f>
        <v>0</v>
      </c>
      <c r="H67" s="285">
        <f>D67+F67</f>
        <v>0</v>
      </c>
      <c r="I67" s="129">
        <v>0</v>
      </c>
      <c r="J67" s="129">
        <v>0</v>
      </c>
      <c r="K67" s="129">
        <v>0</v>
      </c>
      <c r="L67" s="129">
        <v>0</v>
      </c>
      <c r="M67" s="285">
        <f>G67-I67-K67</f>
        <v>0</v>
      </c>
      <c r="N67" s="285">
        <f>H67-J67-L67</f>
        <v>0</v>
      </c>
      <c r="O67" s="130"/>
      <c r="Q67" s="130"/>
      <c r="R67" s="130"/>
      <c r="S67" s="130"/>
    </row>
    <row r="68" spans="1:19" s="422" customFormat="1" ht="15">
      <c r="A68" s="405"/>
      <c r="B68" s="403" t="s">
        <v>125</v>
      </c>
      <c r="C68" s="404">
        <f aca="true" t="shared" si="21" ref="C68:N68">SUM(C66:C67)</f>
        <v>10867</v>
      </c>
      <c r="D68" s="404">
        <f t="shared" si="21"/>
        <v>52</v>
      </c>
      <c r="E68" s="404">
        <f t="shared" si="21"/>
        <v>0</v>
      </c>
      <c r="F68" s="404">
        <f t="shared" si="21"/>
        <v>0</v>
      </c>
      <c r="G68" s="450">
        <f t="shared" si="21"/>
        <v>10867</v>
      </c>
      <c r="H68" s="450">
        <f t="shared" si="21"/>
        <v>52</v>
      </c>
      <c r="I68" s="404">
        <f t="shared" si="21"/>
        <v>0</v>
      </c>
      <c r="J68" s="404">
        <f t="shared" si="21"/>
        <v>0</v>
      </c>
      <c r="K68" s="404">
        <f t="shared" si="21"/>
        <v>0</v>
      </c>
      <c r="L68" s="404">
        <f t="shared" si="21"/>
        <v>0</v>
      </c>
      <c r="M68" s="450">
        <f t="shared" si="21"/>
        <v>10867</v>
      </c>
      <c r="N68" s="450">
        <f t="shared" si="21"/>
        <v>52</v>
      </c>
      <c r="P68" s="420"/>
      <c r="Q68" s="421"/>
      <c r="R68" s="421"/>
      <c r="S68" s="421"/>
    </row>
    <row r="69" spans="1:19" s="422" customFormat="1" ht="15">
      <c r="A69" s="405"/>
      <c r="B69" s="403" t="s">
        <v>35</v>
      </c>
      <c r="C69" s="404">
        <f aca="true" t="shared" si="22" ref="C69:N69">C49+C64+C68</f>
        <v>940106</v>
      </c>
      <c r="D69" s="404">
        <f t="shared" si="22"/>
        <v>174464</v>
      </c>
      <c r="E69" s="404">
        <f t="shared" si="22"/>
        <v>10141</v>
      </c>
      <c r="F69" s="404">
        <f t="shared" si="22"/>
        <v>5068</v>
      </c>
      <c r="G69" s="450">
        <f t="shared" si="22"/>
        <v>950247</v>
      </c>
      <c r="H69" s="450">
        <f t="shared" si="22"/>
        <v>179532</v>
      </c>
      <c r="I69" s="404">
        <f t="shared" si="22"/>
        <v>9129</v>
      </c>
      <c r="J69" s="404">
        <f t="shared" si="22"/>
        <v>2025</v>
      </c>
      <c r="K69" s="404">
        <f t="shared" si="22"/>
        <v>9396</v>
      </c>
      <c r="L69" s="404">
        <f t="shared" si="22"/>
        <v>2194</v>
      </c>
      <c r="M69" s="450">
        <f t="shared" si="22"/>
        <v>931722</v>
      </c>
      <c r="N69" s="450">
        <f t="shared" si="22"/>
        <v>175313</v>
      </c>
      <c r="P69" s="420"/>
      <c r="Q69" s="421"/>
      <c r="R69" s="421"/>
      <c r="S69" s="421"/>
    </row>
    <row r="71" ht="12.75">
      <c r="C71" s="130" t="s">
        <v>36</v>
      </c>
    </row>
    <row r="72" ht="12.75">
      <c r="C72" s="130" t="s">
        <v>36</v>
      </c>
    </row>
    <row r="73" spans="3:4" ht="12.75">
      <c r="C73" s="130">
        <v>7</v>
      </c>
      <c r="D73" s="130" t="s">
        <v>602</v>
      </c>
    </row>
    <row r="78" ht="12.75">
      <c r="D78" s="130">
        <v>7</v>
      </c>
    </row>
  </sheetData>
  <mergeCells count="12">
    <mergeCell ref="I4:J5"/>
    <mergeCell ref="K4:L5"/>
    <mergeCell ref="M4:N5"/>
    <mergeCell ref="C53:D54"/>
    <mergeCell ref="E53:F54"/>
    <mergeCell ref="G53:H54"/>
    <mergeCell ref="I53:J54"/>
    <mergeCell ref="K53:L54"/>
    <mergeCell ref="M53:N54"/>
    <mergeCell ref="C4:D5"/>
    <mergeCell ref="E4:F5"/>
    <mergeCell ref="G4:H5"/>
  </mergeCells>
  <printOptions gridLines="1" horizontalCentered="1"/>
  <pageMargins left="0.75" right="0.75" top="0.56" bottom="0.62" header="0.5" footer="0.5"/>
  <pageSetup blackAndWhite="1" horizontalDpi="300" verticalDpi="300" orientation="landscape" paperSize="9" scale="78" r:id="rId2"/>
  <rowBreaks count="1" manualBreakCount="1">
    <brk id="4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S78"/>
  <sheetViews>
    <sheetView workbookViewId="0" topLeftCell="F48">
      <selection activeCell="N69" sqref="N69"/>
    </sheetView>
  </sheetViews>
  <sheetFormatPr defaultColWidth="9.140625" defaultRowHeight="12.75"/>
  <cols>
    <col min="1" max="1" width="3.7109375" style="106" customWidth="1"/>
    <col min="2" max="2" width="21.57421875" style="106" bestFit="1" customWidth="1"/>
    <col min="3" max="3" width="11.57421875" style="102" customWidth="1"/>
    <col min="4" max="4" width="10.8515625" style="102" customWidth="1"/>
    <col min="5" max="5" width="9.7109375" style="22" customWidth="1"/>
    <col min="6" max="6" width="10.140625" style="22" customWidth="1"/>
    <col min="7" max="7" width="9.7109375" style="22" customWidth="1"/>
    <col min="8" max="8" width="12.28125" style="22" customWidth="1"/>
    <col min="9" max="9" width="9.7109375" style="22" customWidth="1"/>
    <col min="10" max="10" width="9.421875" style="22" customWidth="1"/>
    <col min="11" max="11" width="10.421875" style="22" customWidth="1"/>
    <col min="12" max="12" width="11.28125" style="22" customWidth="1"/>
    <col min="13" max="13" width="10.421875" style="102" customWidth="1"/>
    <col min="14" max="14" width="12.7109375" style="102" customWidth="1"/>
    <col min="15" max="15" width="9.140625" style="106" customWidth="1"/>
    <col min="16" max="16" width="9.140625" style="19" customWidth="1"/>
    <col min="17" max="16384" width="9.140625" style="106" customWidth="1"/>
  </cols>
  <sheetData>
    <row r="1" spans="1:14" ht="14.25">
      <c r="A1" s="205"/>
      <c r="B1" s="205"/>
      <c r="C1" s="272"/>
      <c r="D1" s="272"/>
      <c r="E1" s="69"/>
      <c r="F1" s="69"/>
      <c r="G1" s="69"/>
      <c r="H1" s="69"/>
      <c r="I1" s="69"/>
      <c r="J1" s="69"/>
      <c r="K1" s="69"/>
      <c r="L1" s="69"/>
      <c r="M1" s="271"/>
      <c r="N1" s="271"/>
    </row>
    <row r="2" spans="1:14" ht="14.25">
      <c r="A2" s="105"/>
      <c r="B2" s="105"/>
      <c r="C2" s="272"/>
      <c r="D2" s="195"/>
      <c r="E2" s="69"/>
      <c r="F2" s="69"/>
      <c r="G2" s="69"/>
      <c r="H2" s="69"/>
      <c r="I2" s="70"/>
      <c r="J2" s="69"/>
      <c r="K2" s="69"/>
      <c r="L2" s="69"/>
      <c r="M2" s="195"/>
      <c r="N2" s="195"/>
    </row>
    <row r="3" spans="1:14" ht="15" customHeight="1">
      <c r="A3" s="105"/>
      <c r="B3" s="105"/>
      <c r="C3" s="291" t="s">
        <v>36</v>
      </c>
      <c r="D3" s="291" t="s">
        <v>36</v>
      </c>
      <c r="E3" s="231" t="s">
        <v>36</v>
      </c>
      <c r="F3" s="231" t="s">
        <v>36</v>
      </c>
      <c r="G3" s="231" t="s">
        <v>36</v>
      </c>
      <c r="H3" s="231"/>
      <c r="I3" s="231" t="s">
        <v>36</v>
      </c>
      <c r="J3" s="69"/>
      <c r="K3" s="69"/>
      <c r="L3" s="69"/>
      <c r="M3" s="271"/>
      <c r="N3" s="271"/>
    </row>
    <row r="4" spans="1:14" ht="18" customHeight="1">
      <c r="A4" s="206" t="s">
        <v>4</v>
      </c>
      <c r="B4" s="206" t="s">
        <v>5</v>
      </c>
      <c r="C4" s="815" t="s">
        <v>191</v>
      </c>
      <c r="D4" s="816"/>
      <c r="E4" s="785" t="s">
        <v>190</v>
      </c>
      <c r="F4" s="794"/>
      <c r="G4" s="794"/>
      <c r="H4" s="794"/>
      <c r="I4" s="794"/>
      <c r="J4" s="794"/>
      <c r="K4" s="794"/>
      <c r="L4" s="794"/>
      <c r="M4" s="794"/>
      <c r="N4" s="786"/>
    </row>
    <row r="5" spans="1:14" ht="12.75">
      <c r="A5" s="501" t="s">
        <v>6</v>
      </c>
      <c r="B5" s="501"/>
      <c r="C5" s="817"/>
      <c r="D5" s="818"/>
      <c r="E5" s="135" t="s">
        <v>128</v>
      </c>
      <c r="F5" s="136"/>
      <c r="G5" s="135" t="s">
        <v>130</v>
      </c>
      <c r="H5" s="136"/>
      <c r="I5" s="135" t="s">
        <v>129</v>
      </c>
      <c r="J5" s="136"/>
      <c r="K5" s="135" t="s">
        <v>183</v>
      </c>
      <c r="L5" s="136"/>
      <c r="M5" s="274" t="s">
        <v>184</v>
      </c>
      <c r="N5" s="275"/>
    </row>
    <row r="6" spans="1:14" ht="12.75">
      <c r="A6" s="190"/>
      <c r="B6" s="190"/>
      <c r="C6" s="273" t="s">
        <v>57</v>
      </c>
      <c r="D6" s="273" t="s">
        <v>64</v>
      </c>
      <c r="E6" s="134" t="s">
        <v>57</v>
      </c>
      <c r="F6" s="134" t="s">
        <v>64</v>
      </c>
      <c r="G6" s="134" t="s">
        <v>57</v>
      </c>
      <c r="H6" s="134" t="s">
        <v>64</v>
      </c>
      <c r="I6" s="134" t="s">
        <v>57</v>
      </c>
      <c r="J6" s="134" t="s">
        <v>64</v>
      </c>
      <c r="K6" s="134" t="s">
        <v>57</v>
      </c>
      <c r="L6" s="134" t="s">
        <v>64</v>
      </c>
      <c r="M6" s="273" t="s">
        <v>57</v>
      </c>
      <c r="N6" s="273" t="s">
        <v>64</v>
      </c>
    </row>
    <row r="7" spans="1:19" ht="12.75">
      <c r="A7" s="55">
        <v>1</v>
      </c>
      <c r="B7" s="58" t="s">
        <v>7</v>
      </c>
      <c r="C7" s="194">
        <f>'TABLE-10'!M7</f>
        <v>29489</v>
      </c>
      <c r="D7" s="194">
        <f>'TABLE-10'!N7</f>
        <v>2965</v>
      </c>
      <c r="E7" s="58">
        <v>1936</v>
      </c>
      <c r="F7" s="58">
        <v>1381</v>
      </c>
      <c r="G7" s="58">
        <v>11848</v>
      </c>
      <c r="H7" s="58">
        <v>789</v>
      </c>
      <c r="I7" s="58">
        <v>4642</v>
      </c>
      <c r="J7" s="58">
        <v>349</v>
      </c>
      <c r="K7" s="58">
        <v>9308</v>
      </c>
      <c r="L7" s="58">
        <v>170</v>
      </c>
      <c r="M7" s="194">
        <f aca="true" t="shared" si="0" ref="M7:M47">C7-E7-G7-I7-K7</f>
        <v>1755</v>
      </c>
      <c r="N7" s="194">
        <f aca="true" t="shared" si="1" ref="N7:N47">D7-F7-H7-J7-L7</f>
        <v>276</v>
      </c>
      <c r="O7" s="22"/>
      <c r="P7" s="22"/>
      <c r="Q7" s="22"/>
      <c r="R7" s="22"/>
      <c r="S7" s="22"/>
    </row>
    <row r="8" spans="1:19" ht="12.75">
      <c r="A8" s="55">
        <v>2</v>
      </c>
      <c r="B8" s="58" t="s">
        <v>8</v>
      </c>
      <c r="C8" s="194">
        <f>'TABLE-10'!M8</f>
        <v>355</v>
      </c>
      <c r="D8" s="194">
        <f>'TABLE-10'!N8</f>
        <v>169</v>
      </c>
      <c r="E8" s="58">
        <v>113</v>
      </c>
      <c r="F8" s="58">
        <v>43</v>
      </c>
      <c r="G8" s="58">
        <v>33</v>
      </c>
      <c r="H8" s="58">
        <v>26</v>
      </c>
      <c r="I8" s="58">
        <v>53</v>
      </c>
      <c r="J8" s="58">
        <v>31</v>
      </c>
      <c r="K8" s="58">
        <v>23</v>
      </c>
      <c r="L8" s="58">
        <v>26</v>
      </c>
      <c r="M8" s="194">
        <f t="shared" si="0"/>
        <v>133</v>
      </c>
      <c r="N8" s="194">
        <f t="shared" si="1"/>
        <v>43</v>
      </c>
      <c r="O8" s="22"/>
      <c r="Q8" s="22"/>
      <c r="R8" s="22"/>
      <c r="S8" s="22"/>
    </row>
    <row r="9" spans="1:19" ht="12.75">
      <c r="A9" s="55">
        <v>3</v>
      </c>
      <c r="B9" s="58" t="s">
        <v>9</v>
      </c>
      <c r="C9" s="194">
        <f>'TABLE-10'!M9</f>
        <v>21003</v>
      </c>
      <c r="D9" s="194">
        <f>'TABLE-10'!N9</f>
        <v>2444</v>
      </c>
      <c r="E9" s="58">
        <v>8351</v>
      </c>
      <c r="F9" s="58">
        <v>888</v>
      </c>
      <c r="G9" s="58">
        <v>5612</v>
      </c>
      <c r="H9" s="58">
        <v>778</v>
      </c>
      <c r="I9" s="58">
        <v>4182</v>
      </c>
      <c r="J9" s="58">
        <v>468</v>
      </c>
      <c r="K9" s="58">
        <v>2856</v>
      </c>
      <c r="L9" s="58">
        <v>308</v>
      </c>
      <c r="M9" s="194">
        <f t="shared" si="0"/>
        <v>2</v>
      </c>
      <c r="N9" s="194">
        <f t="shared" si="1"/>
        <v>2</v>
      </c>
      <c r="O9" s="22"/>
      <c r="P9" s="22"/>
      <c r="Q9" s="22"/>
      <c r="R9" s="22"/>
      <c r="S9" s="22"/>
    </row>
    <row r="10" spans="1:19" ht="12.75">
      <c r="A10" s="55">
        <v>4</v>
      </c>
      <c r="B10" s="58" t="s">
        <v>10</v>
      </c>
      <c r="C10" s="194">
        <f>'TABLE-10'!M10</f>
        <v>118972</v>
      </c>
      <c r="D10" s="194">
        <f>'TABLE-10'!N10</f>
        <v>17773</v>
      </c>
      <c r="E10" s="58">
        <v>11628</v>
      </c>
      <c r="F10" s="58">
        <v>4653</v>
      </c>
      <c r="G10" s="58">
        <v>26679</v>
      </c>
      <c r="H10" s="58">
        <v>3818</v>
      </c>
      <c r="I10" s="58">
        <v>35773</v>
      </c>
      <c r="J10" s="58">
        <v>3787</v>
      </c>
      <c r="K10" s="58">
        <v>36895</v>
      </c>
      <c r="L10" s="58">
        <v>4369</v>
      </c>
      <c r="M10" s="194">
        <f t="shared" si="0"/>
        <v>7997</v>
      </c>
      <c r="N10" s="194">
        <f t="shared" si="1"/>
        <v>1146</v>
      </c>
      <c r="O10" s="22"/>
      <c r="P10" s="22"/>
      <c r="Q10" s="22"/>
      <c r="R10" s="22"/>
      <c r="S10" s="22"/>
    </row>
    <row r="11" spans="1:19" ht="12.75">
      <c r="A11" s="55">
        <v>5</v>
      </c>
      <c r="B11" s="58" t="s">
        <v>11</v>
      </c>
      <c r="C11" s="194">
        <f>'TABLE-10'!M11</f>
        <v>11006</v>
      </c>
      <c r="D11" s="194">
        <f>'TABLE-10'!N11</f>
        <v>1570</v>
      </c>
      <c r="E11" s="58">
        <v>1501</v>
      </c>
      <c r="F11" s="58">
        <v>333</v>
      </c>
      <c r="G11" s="58">
        <v>3054</v>
      </c>
      <c r="H11" s="58">
        <v>447</v>
      </c>
      <c r="I11" s="58">
        <v>4479</v>
      </c>
      <c r="J11" s="58">
        <v>438</v>
      </c>
      <c r="K11" s="58">
        <v>1922</v>
      </c>
      <c r="L11" s="58">
        <v>320</v>
      </c>
      <c r="M11" s="194">
        <f t="shared" si="0"/>
        <v>50</v>
      </c>
      <c r="N11" s="194">
        <f t="shared" si="1"/>
        <v>32</v>
      </c>
      <c r="O11" s="22"/>
      <c r="P11" s="22"/>
      <c r="Q11" s="22"/>
      <c r="R11" s="22"/>
      <c r="S11" s="22"/>
    </row>
    <row r="12" spans="1:19" ht="12.75">
      <c r="A12" s="55">
        <v>6</v>
      </c>
      <c r="B12" s="58" t="s">
        <v>12</v>
      </c>
      <c r="C12" s="194">
        <f>'TABLE-10'!M12</f>
        <v>780</v>
      </c>
      <c r="D12" s="194">
        <f>'TABLE-10'!N12</f>
        <v>412</v>
      </c>
      <c r="E12" s="58">
        <v>302</v>
      </c>
      <c r="F12" s="58">
        <v>143</v>
      </c>
      <c r="G12" s="58">
        <v>280</v>
      </c>
      <c r="H12" s="58">
        <v>153</v>
      </c>
      <c r="I12" s="58">
        <v>67</v>
      </c>
      <c r="J12" s="58">
        <v>35</v>
      </c>
      <c r="K12" s="58">
        <v>21</v>
      </c>
      <c r="L12" s="58">
        <v>16</v>
      </c>
      <c r="M12" s="194">
        <f t="shared" si="0"/>
        <v>110</v>
      </c>
      <c r="N12" s="194">
        <f t="shared" si="1"/>
        <v>65</v>
      </c>
      <c r="O12" s="22"/>
      <c r="P12" s="22"/>
      <c r="Q12" s="22"/>
      <c r="R12" s="22"/>
      <c r="S12" s="22"/>
    </row>
    <row r="13" spans="1:19" ht="12.75">
      <c r="A13" s="55">
        <v>7</v>
      </c>
      <c r="B13" s="58" t="s">
        <v>13</v>
      </c>
      <c r="C13" s="194">
        <f>'TABLE-10'!M13</f>
        <v>107024</v>
      </c>
      <c r="D13" s="194">
        <f>'TABLE-10'!N13</f>
        <v>24384</v>
      </c>
      <c r="E13" s="58">
        <v>2096</v>
      </c>
      <c r="F13" s="58">
        <v>7529</v>
      </c>
      <c r="G13" s="58">
        <v>31221</v>
      </c>
      <c r="H13" s="58">
        <v>4952</v>
      </c>
      <c r="I13" s="58">
        <v>22402</v>
      </c>
      <c r="J13" s="58">
        <v>3835</v>
      </c>
      <c r="K13" s="58">
        <v>22007</v>
      </c>
      <c r="L13" s="58">
        <v>3828</v>
      </c>
      <c r="M13" s="194">
        <f t="shared" si="0"/>
        <v>29298</v>
      </c>
      <c r="N13" s="194">
        <f t="shared" si="1"/>
        <v>4240</v>
      </c>
      <c r="O13" s="22"/>
      <c r="P13" s="22"/>
      <c r="Q13" s="22"/>
      <c r="R13" s="22"/>
      <c r="S13" s="22"/>
    </row>
    <row r="14" spans="1:19" ht="12.75">
      <c r="A14" s="55">
        <v>8</v>
      </c>
      <c r="B14" s="58" t="s">
        <v>164</v>
      </c>
      <c r="C14" s="194">
        <f>'TABLE-10'!M14</f>
        <v>195</v>
      </c>
      <c r="D14" s="194">
        <f>'TABLE-10'!N14</f>
        <v>131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194">
        <f t="shared" si="0"/>
        <v>195</v>
      </c>
      <c r="N14" s="194">
        <f t="shared" si="1"/>
        <v>131</v>
      </c>
      <c r="O14" s="22"/>
      <c r="P14" s="22"/>
      <c r="Q14" s="22"/>
      <c r="R14" s="22"/>
      <c r="S14" s="22"/>
    </row>
    <row r="15" spans="1:19" ht="12.75">
      <c r="A15" s="55">
        <v>9</v>
      </c>
      <c r="B15" s="58" t="s">
        <v>14</v>
      </c>
      <c r="C15" s="194">
        <f>'TABLE-10'!M15</f>
        <v>2954</v>
      </c>
      <c r="D15" s="194">
        <f>'TABLE-10'!N15</f>
        <v>3165</v>
      </c>
      <c r="E15" s="58">
        <v>454</v>
      </c>
      <c r="F15" s="58">
        <v>394</v>
      </c>
      <c r="G15" s="58">
        <v>1330</v>
      </c>
      <c r="H15" s="58">
        <v>674</v>
      </c>
      <c r="I15" s="58">
        <v>661</v>
      </c>
      <c r="J15" s="58">
        <v>424</v>
      </c>
      <c r="K15" s="58">
        <v>501</v>
      </c>
      <c r="L15" s="58">
        <v>544</v>
      </c>
      <c r="M15" s="194">
        <f t="shared" si="0"/>
        <v>8</v>
      </c>
      <c r="N15" s="194">
        <f t="shared" si="1"/>
        <v>1129</v>
      </c>
      <c r="O15" s="22"/>
      <c r="P15" s="22"/>
      <c r="Q15" s="22"/>
      <c r="R15" s="22"/>
      <c r="S15" s="22"/>
    </row>
    <row r="16" spans="1:19" ht="12.75">
      <c r="A16" s="55">
        <v>10</v>
      </c>
      <c r="B16" s="58" t="s">
        <v>15</v>
      </c>
      <c r="C16" s="194">
        <f>'TABLE-10'!M16</f>
        <v>1083</v>
      </c>
      <c r="D16" s="194">
        <f>'TABLE-10'!N16</f>
        <v>653</v>
      </c>
      <c r="E16" s="58">
        <v>21</v>
      </c>
      <c r="F16" s="58">
        <v>18</v>
      </c>
      <c r="G16" s="58">
        <v>42</v>
      </c>
      <c r="H16" s="58">
        <v>22</v>
      </c>
      <c r="I16" s="58">
        <v>41</v>
      </c>
      <c r="J16" s="58">
        <v>21</v>
      </c>
      <c r="K16" s="58">
        <v>87</v>
      </c>
      <c r="L16" s="58">
        <v>57</v>
      </c>
      <c r="M16" s="194">
        <f t="shared" si="0"/>
        <v>892</v>
      </c>
      <c r="N16" s="194">
        <f t="shared" si="1"/>
        <v>535</v>
      </c>
      <c r="O16" s="22"/>
      <c r="P16" s="22"/>
      <c r="Q16" s="22"/>
      <c r="R16" s="22"/>
      <c r="S16" s="22"/>
    </row>
    <row r="17" spans="1:19" ht="12.75">
      <c r="A17" s="55">
        <v>11</v>
      </c>
      <c r="B17" s="58" t="s">
        <v>16</v>
      </c>
      <c r="C17" s="194">
        <f>'TABLE-10'!M17</f>
        <v>666</v>
      </c>
      <c r="D17" s="194">
        <f>'TABLE-10'!N17</f>
        <v>162</v>
      </c>
      <c r="E17" s="58">
        <v>206</v>
      </c>
      <c r="F17" s="58">
        <v>55</v>
      </c>
      <c r="G17" s="58">
        <v>90</v>
      </c>
      <c r="H17" s="58">
        <v>38</v>
      </c>
      <c r="I17" s="58">
        <v>370</v>
      </c>
      <c r="J17" s="58">
        <v>69</v>
      </c>
      <c r="K17" s="58">
        <v>0</v>
      </c>
      <c r="L17" s="58">
        <v>0</v>
      </c>
      <c r="M17" s="194">
        <f t="shared" si="0"/>
        <v>0</v>
      </c>
      <c r="N17" s="194">
        <f t="shared" si="1"/>
        <v>0</v>
      </c>
      <c r="O17" s="22"/>
      <c r="P17" s="22"/>
      <c r="Q17" s="22"/>
      <c r="R17" s="22"/>
      <c r="S17" s="22"/>
    </row>
    <row r="18" spans="1:19" ht="12.75">
      <c r="A18" s="55">
        <v>12</v>
      </c>
      <c r="B18" s="58" t="s">
        <v>17</v>
      </c>
      <c r="C18" s="194">
        <f>'TABLE-10'!M18</f>
        <v>3042</v>
      </c>
      <c r="D18" s="194">
        <f>'TABLE-10'!N18</f>
        <v>828</v>
      </c>
      <c r="E18" s="58">
        <v>1433</v>
      </c>
      <c r="F18" s="58">
        <v>450</v>
      </c>
      <c r="G18" s="58">
        <v>901</v>
      </c>
      <c r="H18" s="58">
        <v>268</v>
      </c>
      <c r="I18" s="58">
        <v>648</v>
      </c>
      <c r="J18" s="58">
        <v>99</v>
      </c>
      <c r="K18" s="58">
        <v>42</v>
      </c>
      <c r="L18" s="58">
        <v>9</v>
      </c>
      <c r="M18" s="194">
        <f t="shared" si="0"/>
        <v>18</v>
      </c>
      <c r="N18" s="194">
        <f t="shared" si="1"/>
        <v>2</v>
      </c>
      <c r="O18" s="22"/>
      <c r="P18" s="22"/>
      <c r="Q18" s="22"/>
      <c r="R18" s="22"/>
      <c r="S18" s="22"/>
    </row>
    <row r="19" spans="1:19" ht="12.75">
      <c r="A19" s="55">
        <v>13</v>
      </c>
      <c r="B19" s="58" t="s">
        <v>166</v>
      </c>
      <c r="C19" s="194">
        <f>'TABLE-10'!M19</f>
        <v>2615</v>
      </c>
      <c r="D19" s="194">
        <f>'TABLE-10'!N19</f>
        <v>1525</v>
      </c>
      <c r="E19" s="58">
        <v>947</v>
      </c>
      <c r="F19" s="58">
        <v>634</v>
      </c>
      <c r="G19" s="58">
        <v>0</v>
      </c>
      <c r="H19" s="58">
        <v>0</v>
      </c>
      <c r="I19" s="58">
        <v>1658</v>
      </c>
      <c r="J19" s="58">
        <v>878</v>
      </c>
      <c r="K19" s="58">
        <v>0</v>
      </c>
      <c r="L19" s="58">
        <v>0</v>
      </c>
      <c r="M19" s="194">
        <f t="shared" si="0"/>
        <v>10</v>
      </c>
      <c r="N19" s="194">
        <f t="shared" si="1"/>
        <v>13</v>
      </c>
      <c r="O19" s="22"/>
      <c r="P19" s="22"/>
      <c r="Q19" s="22"/>
      <c r="R19" s="22"/>
      <c r="S19" s="22"/>
    </row>
    <row r="20" spans="1:19" ht="12.75">
      <c r="A20" s="55">
        <v>14</v>
      </c>
      <c r="B20" s="58" t="s">
        <v>78</v>
      </c>
      <c r="C20" s="194">
        <f>'TABLE-10'!M20</f>
        <v>40186</v>
      </c>
      <c r="D20" s="194">
        <f>'TABLE-10'!N20</f>
        <v>8214</v>
      </c>
      <c r="E20" s="58">
        <v>4708</v>
      </c>
      <c r="F20" s="58">
        <v>4722</v>
      </c>
      <c r="G20" s="58">
        <v>2518</v>
      </c>
      <c r="H20" s="58">
        <v>990</v>
      </c>
      <c r="I20" s="58">
        <v>12680</v>
      </c>
      <c r="J20" s="58">
        <v>1217</v>
      </c>
      <c r="K20" s="58">
        <v>15008</v>
      </c>
      <c r="L20" s="58">
        <v>808</v>
      </c>
      <c r="M20" s="194">
        <f t="shared" si="0"/>
        <v>5272</v>
      </c>
      <c r="N20" s="194">
        <f t="shared" si="1"/>
        <v>477</v>
      </c>
      <c r="O20" s="22" t="s">
        <v>36</v>
      </c>
      <c r="P20" s="22"/>
      <c r="Q20" s="22"/>
      <c r="R20" s="22"/>
      <c r="S20" s="22"/>
    </row>
    <row r="21" spans="1:19" ht="12.75">
      <c r="A21" s="55">
        <v>15</v>
      </c>
      <c r="B21" s="58" t="s">
        <v>106</v>
      </c>
      <c r="C21" s="194">
        <f>'TABLE-10'!M21</f>
        <v>8499</v>
      </c>
      <c r="D21" s="194">
        <f>'TABLE-10'!N21</f>
        <v>993</v>
      </c>
      <c r="E21" s="58">
        <v>1101</v>
      </c>
      <c r="F21" s="58">
        <v>376</v>
      </c>
      <c r="G21" s="58">
        <v>3107</v>
      </c>
      <c r="H21" s="58">
        <v>186</v>
      </c>
      <c r="I21" s="58">
        <v>3926</v>
      </c>
      <c r="J21" s="58">
        <v>108</v>
      </c>
      <c r="K21" s="58">
        <v>365</v>
      </c>
      <c r="L21" s="58">
        <v>317</v>
      </c>
      <c r="M21" s="194">
        <f t="shared" si="0"/>
        <v>0</v>
      </c>
      <c r="N21" s="194">
        <f t="shared" si="1"/>
        <v>6</v>
      </c>
      <c r="O21" s="22"/>
      <c r="Q21" s="22"/>
      <c r="R21" s="22"/>
      <c r="S21" s="22"/>
    </row>
    <row r="22" spans="1:19" ht="12.75">
      <c r="A22" s="55">
        <v>16</v>
      </c>
      <c r="B22" s="58" t="s">
        <v>20</v>
      </c>
      <c r="C22" s="194">
        <f>'TABLE-10'!M22</f>
        <v>24526</v>
      </c>
      <c r="D22" s="194">
        <f>'TABLE-10'!N22</f>
        <v>3912</v>
      </c>
      <c r="E22" s="58">
        <v>7708</v>
      </c>
      <c r="F22" s="58">
        <v>1612</v>
      </c>
      <c r="G22" s="58">
        <v>13909</v>
      </c>
      <c r="H22" s="58">
        <v>1231</v>
      </c>
      <c r="I22" s="58">
        <v>1431</v>
      </c>
      <c r="J22" s="58">
        <v>534</v>
      </c>
      <c r="K22" s="58">
        <v>1425</v>
      </c>
      <c r="L22" s="58">
        <v>518</v>
      </c>
      <c r="M22" s="194">
        <f t="shared" si="0"/>
        <v>53</v>
      </c>
      <c r="N22" s="194">
        <f t="shared" si="1"/>
        <v>17</v>
      </c>
      <c r="O22" s="22"/>
      <c r="P22" s="22"/>
      <c r="Q22" s="22"/>
      <c r="R22" s="22"/>
      <c r="S22" s="22"/>
    </row>
    <row r="23" spans="1:19" ht="12.75">
      <c r="A23" s="55">
        <v>17</v>
      </c>
      <c r="B23" s="58" t="s">
        <v>21</v>
      </c>
      <c r="C23" s="194">
        <f>'TABLE-10'!M23</f>
        <v>26652</v>
      </c>
      <c r="D23" s="194">
        <f>'TABLE-10'!N23</f>
        <v>10939</v>
      </c>
      <c r="E23" s="58">
        <v>2754</v>
      </c>
      <c r="F23" s="58">
        <v>280</v>
      </c>
      <c r="G23" s="58">
        <v>3569</v>
      </c>
      <c r="H23" s="58">
        <v>623</v>
      </c>
      <c r="I23" s="58">
        <v>20252</v>
      </c>
      <c r="J23" s="58">
        <v>9452</v>
      </c>
      <c r="K23" s="58">
        <v>22</v>
      </c>
      <c r="L23" s="58">
        <v>130</v>
      </c>
      <c r="M23" s="194">
        <f t="shared" si="0"/>
        <v>55</v>
      </c>
      <c r="N23" s="194">
        <f t="shared" si="1"/>
        <v>454</v>
      </c>
      <c r="O23" s="22"/>
      <c r="P23" s="22"/>
      <c r="Q23" s="22"/>
      <c r="R23" s="22"/>
      <c r="S23" s="22"/>
    </row>
    <row r="24" spans="1:19" ht="12.75">
      <c r="A24" s="55">
        <v>18</v>
      </c>
      <c r="B24" s="58" t="s">
        <v>19</v>
      </c>
      <c r="C24" s="194">
        <f>'TABLE-10'!M24</f>
        <v>593</v>
      </c>
      <c r="D24" s="194">
        <f>'TABLE-10'!N24</f>
        <v>91</v>
      </c>
      <c r="E24" s="58">
        <v>0</v>
      </c>
      <c r="F24" s="58">
        <v>0</v>
      </c>
      <c r="G24" s="58">
        <v>61</v>
      </c>
      <c r="H24" s="58">
        <v>13</v>
      </c>
      <c r="I24" s="58">
        <v>532</v>
      </c>
      <c r="J24" s="58">
        <v>78</v>
      </c>
      <c r="K24" s="58">
        <v>0</v>
      </c>
      <c r="L24" s="58">
        <v>0</v>
      </c>
      <c r="M24" s="194">
        <f t="shared" si="0"/>
        <v>0</v>
      </c>
      <c r="N24" s="194">
        <f t="shared" si="1"/>
        <v>0</v>
      </c>
      <c r="O24" s="22"/>
      <c r="P24" s="22"/>
      <c r="Q24" s="22"/>
      <c r="R24" s="22"/>
      <c r="S24" s="22"/>
    </row>
    <row r="25" spans="1:19" ht="12.75">
      <c r="A25" s="55">
        <v>19</v>
      </c>
      <c r="B25" s="58" t="s">
        <v>126</v>
      </c>
      <c r="C25" s="194">
        <f>'TABLE-10'!M25</f>
        <v>0</v>
      </c>
      <c r="D25" s="194">
        <f>'TABLE-10'!N25</f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194">
        <f t="shared" si="0"/>
        <v>0</v>
      </c>
      <c r="N25" s="194">
        <f t="shared" si="1"/>
        <v>0</v>
      </c>
      <c r="O25" s="22"/>
      <c r="P25" s="22"/>
      <c r="Q25" s="22"/>
      <c r="R25" s="22"/>
      <c r="S25" s="22"/>
    </row>
    <row r="26" spans="1:19" s="236" customFormat="1" ht="14.25">
      <c r="A26" s="207"/>
      <c r="B26" s="168" t="s">
        <v>226</v>
      </c>
      <c r="C26" s="201">
        <f>SUM(C7:C25)</f>
        <v>399640</v>
      </c>
      <c r="D26" s="201">
        <f>SUM(D7:D25)</f>
        <v>80330</v>
      </c>
      <c r="E26" s="168">
        <f aca="true" t="shared" si="2" ref="E26:N26">SUM(E7:E25)</f>
        <v>45259</v>
      </c>
      <c r="F26" s="168">
        <f t="shared" si="2"/>
        <v>23511</v>
      </c>
      <c r="G26" s="168">
        <f t="shared" si="2"/>
        <v>104254</v>
      </c>
      <c r="H26" s="168">
        <f t="shared" si="2"/>
        <v>15008</v>
      </c>
      <c r="I26" s="168">
        <f t="shared" si="2"/>
        <v>113797</v>
      </c>
      <c r="J26" s="168">
        <f t="shared" si="2"/>
        <v>21823</v>
      </c>
      <c r="K26" s="168">
        <f t="shared" si="2"/>
        <v>90482</v>
      </c>
      <c r="L26" s="168">
        <f t="shared" si="2"/>
        <v>11420</v>
      </c>
      <c r="M26" s="201">
        <f t="shared" si="2"/>
        <v>45848</v>
      </c>
      <c r="N26" s="201">
        <f t="shared" si="2"/>
        <v>8568</v>
      </c>
      <c r="O26" s="214"/>
      <c r="P26" s="214"/>
      <c r="Q26" s="214"/>
      <c r="R26" s="214"/>
      <c r="S26" s="214"/>
    </row>
    <row r="27" spans="1:19" ht="12.75">
      <c r="A27" s="55">
        <v>20</v>
      </c>
      <c r="B27" s="58" t="s">
        <v>23</v>
      </c>
      <c r="C27" s="194">
        <f>'TABLE-10'!M27</f>
        <v>87</v>
      </c>
      <c r="D27" s="194">
        <f>'TABLE-10'!N27</f>
        <v>38</v>
      </c>
      <c r="E27" s="58">
        <v>0</v>
      </c>
      <c r="F27" s="58">
        <v>0</v>
      </c>
      <c r="G27" s="58">
        <v>39</v>
      </c>
      <c r="H27" s="58">
        <v>25</v>
      </c>
      <c r="I27" s="58">
        <v>0</v>
      </c>
      <c r="J27" s="58">
        <v>0</v>
      </c>
      <c r="K27" s="58">
        <v>0</v>
      </c>
      <c r="L27" s="58">
        <v>0</v>
      </c>
      <c r="M27" s="194">
        <f t="shared" si="0"/>
        <v>48</v>
      </c>
      <c r="N27" s="194">
        <f t="shared" si="1"/>
        <v>13</v>
      </c>
      <c r="O27" s="22"/>
      <c r="P27" s="22"/>
      <c r="Q27" s="22"/>
      <c r="R27" s="22"/>
      <c r="S27" s="22"/>
    </row>
    <row r="28" spans="1:19" ht="12.75">
      <c r="A28" s="55">
        <v>21</v>
      </c>
      <c r="B28" s="58" t="s">
        <v>274</v>
      </c>
      <c r="C28" s="194">
        <f>'TABLE-10'!M28</f>
        <v>129</v>
      </c>
      <c r="D28" s="194">
        <f>'TABLE-10'!N28</f>
        <v>68</v>
      </c>
      <c r="E28" s="58">
        <v>2</v>
      </c>
      <c r="F28" s="58">
        <v>5</v>
      </c>
      <c r="G28" s="58">
        <v>0</v>
      </c>
      <c r="H28" s="58">
        <v>0</v>
      </c>
      <c r="I28" s="58">
        <v>50</v>
      </c>
      <c r="J28" s="58">
        <v>26</v>
      </c>
      <c r="K28" s="58">
        <v>0</v>
      </c>
      <c r="L28" s="58">
        <v>0</v>
      </c>
      <c r="M28" s="194">
        <f t="shared" si="0"/>
        <v>77</v>
      </c>
      <c r="N28" s="194">
        <f t="shared" si="1"/>
        <v>37</v>
      </c>
      <c r="O28" s="22"/>
      <c r="P28" s="22"/>
      <c r="Q28" s="22"/>
      <c r="R28" s="22"/>
      <c r="S28" s="22"/>
    </row>
    <row r="29" spans="1:19" ht="12.75">
      <c r="A29" s="55">
        <v>22</v>
      </c>
      <c r="B29" s="58" t="s">
        <v>171</v>
      </c>
      <c r="C29" s="194">
        <f>'TABLE-10'!M29</f>
        <v>453</v>
      </c>
      <c r="D29" s="194">
        <f>'TABLE-10'!N29</f>
        <v>194</v>
      </c>
      <c r="E29" s="58">
        <v>95</v>
      </c>
      <c r="F29" s="58">
        <v>14</v>
      </c>
      <c r="G29" s="58">
        <v>76</v>
      </c>
      <c r="H29" s="58">
        <v>41</v>
      </c>
      <c r="I29" s="58">
        <v>126</v>
      </c>
      <c r="J29" s="58">
        <v>75</v>
      </c>
      <c r="K29" s="58">
        <v>12</v>
      </c>
      <c r="L29" s="58">
        <v>21</v>
      </c>
      <c r="M29" s="194">
        <f t="shared" si="0"/>
        <v>144</v>
      </c>
      <c r="N29" s="194">
        <f t="shared" si="1"/>
        <v>43</v>
      </c>
      <c r="O29" s="22"/>
      <c r="P29" s="22"/>
      <c r="Q29" s="22"/>
      <c r="R29" s="22"/>
      <c r="S29" s="22"/>
    </row>
    <row r="30" spans="1:19" ht="12.75">
      <c r="A30" s="55">
        <v>23</v>
      </c>
      <c r="B30" s="58" t="s">
        <v>22</v>
      </c>
      <c r="C30" s="194">
        <f>'TABLE-10'!M30</f>
        <v>76</v>
      </c>
      <c r="D30" s="194">
        <f>'TABLE-10'!N30</f>
        <v>21</v>
      </c>
      <c r="E30" s="58">
        <v>2</v>
      </c>
      <c r="F30" s="58">
        <v>1</v>
      </c>
      <c r="G30" s="58">
        <v>53</v>
      </c>
      <c r="H30" s="58">
        <v>14</v>
      </c>
      <c r="I30" s="58">
        <v>19</v>
      </c>
      <c r="J30" s="58">
        <v>4</v>
      </c>
      <c r="K30" s="58">
        <v>0</v>
      </c>
      <c r="L30" s="58">
        <v>0</v>
      </c>
      <c r="M30" s="194">
        <f t="shared" si="0"/>
        <v>2</v>
      </c>
      <c r="N30" s="194">
        <f t="shared" si="1"/>
        <v>2</v>
      </c>
      <c r="O30" s="22"/>
      <c r="P30" s="22"/>
      <c r="Q30" s="22"/>
      <c r="R30" s="22"/>
      <c r="S30" s="22"/>
    </row>
    <row r="31" spans="1:19" ht="12.75">
      <c r="A31" s="55">
        <v>24</v>
      </c>
      <c r="B31" s="58" t="s">
        <v>143</v>
      </c>
      <c r="C31" s="194">
        <f>'TABLE-10'!M31</f>
        <v>479</v>
      </c>
      <c r="D31" s="194">
        <f>'TABLE-10'!N31</f>
        <v>71</v>
      </c>
      <c r="E31" s="58">
        <v>191</v>
      </c>
      <c r="F31" s="58">
        <v>23</v>
      </c>
      <c r="G31" s="58">
        <v>41</v>
      </c>
      <c r="H31" s="58">
        <v>10</v>
      </c>
      <c r="I31" s="58">
        <v>100</v>
      </c>
      <c r="J31" s="58">
        <v>9</v>
      </c>
      <c r="K31" s="58">
        <v>140</v>
      </c>
      <c r="L31" s="58">
        <v>25</v>
      </c>
      <c r="M31" s="194">
        <f t="shared" si="0"/>
        <v>7</v>
      </c>
      <c r="N31" s="194">
        <f t="shared" si="1"/>
        <v>4</v>
      </c>
      <c r="O31" s="22"/>
      <c r="P31" s="22"/>
      <c r="Q31" s="22"/>
      <c r="R31" s="22"/>
      <c r="S31" s="22"/>
    </row>
    <row r="32" spans="1:19" ht="12.75">
      <c r="A32" s="55">
        <v>25</v>
      </c>
      <c r="B32" s="58" t="s">
        <v>18</v>
      </c>
      <c r="C32" s="194">
        <f>'TABLE-10'!M32</f>
        <v>192506</v>
      </c>
      <c r="D32" s="194">
        <f>'TABLE-10'!N32</f>
        <v>47591</v>
      </c>
      <c r="E32" s="58">
        <v>47848</v>
      </c>
      <c r="F32" s="58">
        <v>11607</v>
      </c>
      <c r="G32" s="58">
        <v>42443</v>
      </c>
      <c r="H32" s="58">
        <v>10964</v>
      </c>
      <c r="I32" s="58">
        <v>39210</v>
      </c>
      <c r="J32" s="58">
        <v>10266</v>
      </c>
      <c r="K32" s="58">
        <v>9184</v>
      </c>
      <c r="L32" s="58">
        <v>1261</v>
      </c>
      <c r="M32" s="194">
        <f t="shared" si="0"/>
        <v>53821</v>
      </c>
      <c r="N32" s="194">
        <f t="shared" si="1"/>
        <v>13493</v>
      </c>
      <c r="O32" s="22"/>
      <c r="P32" s="22"/>
      <c r="Q32" s="22"/>
      <c r="R32" s="22"/>
      <c r="S32" s="22"/>
    </row>
    <row r="33" spans="1:19" ht="12.75">
      <c r="A33" s="55">
        <v>26</v>
      </c>
      <c r="B33" s="58" t="s">
        <v>105</v>
      </c>
      <c r="C33" s="194">
        <f>'TABLE-10'!M33</f>
        <v>85153</v>
      </c>
      <c r="D33" s="194">
        <f>'TABLE-10'!N33</f>
        <v>24277</v>
      </c>
      <c r="E33" s="58">
        <v>11146</v>
      </c>
      <c r="F33" s="58">
        <v>3859</v>
      </c>
      <c r="G33" s="58">
        <v>23803</v>
      </c>
      <c r="H33" s="58">
        <v>4685</v>
      </c>
      <c r="I33" s="58">
        <v>39342</v>
      </c>
      <c r="J33" s="58">
        <v>5121</v>
      </c>
      <c r="K33" s="58">
        <v>7971</v>
      </c>
      <c r="L33" s="58">
        <v>1689</v>
      </c>
      <c r="M33" s="194">
        <f t="shared" si="0"/>
        <v>2891</v>
      </c>
      <c r="N33" s="194">
        <f t="shared" si="1"/>
        <v>8923</v>
      </c>
      <c r="O33" s="22"/>
      <c r="P33" s="22"/>
      <c r="Q33" s="22"/>
      <c r="R33" s="22"/>
      <c r="S33" s="22"/>
    </row>
    <row r="34" spans="1:19" s="236" customFormat="1" ht="14.25">
      <c r="A34" s="207"/>
      <c r="B34" s="168" t="s">
        <v>228</v>
      </c>
      <c r="C34" s="201">
        <f>SUM(C27:C33)</f>
        <v>278883</v>
      </c>
      <c r="D34" s="201">
        <f aca="true" t="shared" si="3" ref="D34:K34">SUM(D27:D33)</f>
        <v>72260</v>
      </c>
      <c r="E34" s="201">
        <f t="shared" si="3"/>
        <v>59284</v>
      </c>
      <c r="F34" s="201">
        <f t="shared" si="3"/>
        <v>15509</v>
      </c>
      <c r="G34" s="201">
        <f t="shared" si="3"/>
        <v>66455</v>
      </c>
      <c r="H34" s="201">
        <f t="shared" si="3"/>
        <v>15739</v>
      </c>
      <c r="I34" s="201">
        <f t="shared" si="3"/>
        <v>78847</v>
      </c>
      <c r="J34" s="201">
        <f t="shared" si="3"/>
        <v>15501</v>
      </c>
      <c r="K34" s="201">
        <f t="shared" si="3"/>
        <v>17307</v>
      </c>
      <c r="L34" s="168">
        <f>SUM(L27:L33)</f>
        <v>2996</v>
      </c>
      <c r="M34" s="201">
        <f>SUM(M27:M33)</f>
        <v>56990</v>
      </c>
      <c r="N34" s="201">
        <f>SUM(N27:N33)</f>
        <v>22515</v>
      </c>
      <c r="O34" s="214"/>
      <c r="P34" s="214"/>
      <c r="Q34" s="214"/>
      <c r="R34" s="214"/>
      <c r="S34" s="214"/>
    </row>
    <row r="35" spans="1:19" ht="12.75">
      <c r="A35" s="55">
        <v>27</v>
      </c>
      <c r="B35" s="58" t="s">
        <v>165</v>
      </c>
      <c r="C35" s="194">
        <f>'TABLE-10'!M35</f>
        <v>1235</v>
      </c>
      <c r="D35" s="194">
        <f>'TABLE-10'!N35</f>
        <v>241</v>
      </c>
      <c r="E35" s="58">
        <v>88</v>
      </c>
      <c r="F35" s="58">
        <v>76</v>
      </c>
      <c r="G35" s="58">
        <v>0</v>
      </c>
      <c r="H35" s="58">
        <v>0</v>
      </c>
      <c r="I35" s="58">
        <v>0</v>
      </c>
      <c r="J35" s="58">
        <v>0</v>
      </c>
      <c r="K35" s="58">
        <v>1145</v>
      </c>
      <c r="L35" s="58">
        <v>159</v>
      </c>
      <c r="M35" s="194">
        <f t="shared" si="0"/>
        <v>2</v>
      </c>
      <c r="N35" s="194">
        <f t="shared" si="1"/>
        <v>6</v>
      </c>
      <c r="O35" s="22"/>
      <c r="P35" s="22"/>
      <c r="Q35" s="22"/>
      <c r="R35" s="22"/>
      <c r="S35" s="22"/>
    </row>
    <row r="36" spans="1:19" ht="12.75">
      <c r="A36" s="55">
        <v>28</v>
      </c>
      <c r="B36" s="58" t="s">
        <v>234</v>
      </c>
      <c r="C36" s="194">
        <f>'TABLE-10'!M36</f>
        <v>0</v>
      </c>
      <c r="D36" s="194">
        <f>'TABLE-10'!N36</f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194">
        <f t="shared" si="0"/>
        <v>0</v>
      </c>
      <c r="N36" s="194">
        <f t="shared" si="1"/>
        <v>0</v>
      </c>
      <c r="O36" s="22"/>
      <c r="P36" s="22"/>
      <c r="Q36" s="22"/>
      <c r="R36" s="22"/>
      <c r="S36" s="22"/>
    </row>
    <row r="37" spans="1:19" ht="12.75">
      <c r="A37" s="55">
        <v>29</v>
      </c>
      <c r="B37" s="58" t="s">
        <v>220</v>
      </c>
      <c r="C37" s="194">
        <f>'TABLE-10'!M37</f>
        <v>0</v>
      </c>
      <c r="D37" s="194">
        <f>'TABLE-10'!N37</f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194">
        <f t="shared" si="0"/>
        <v>0</v>
      </c>
      <c r="N37" s="194">
        <f t="shared" si="1"/>
        <v>0</v>
      </c>
      <c r="O37" s="22"/>
      <c r="P37" s="22"/>
      <c r="Q37" s="22"/>
      <c r="R37" s="22"/>
      <c r="S37" s="22"/>
    </row>
    <row r="38" spans="1:19" ht="12.75">
      <c r="A38" s="55">
        <v>30</v>
      </c>
      <c r="B38" s="58" t="s">
        <v>239</v>
      </c>
      <c r="C38" s="194">
        <f>'TABLE-10'!M38</f>
        <v>553</v>
      </c>
      <c r="D38" s="194">
        <f>'TABLE-10'!N38</f>
        <v>497</v>
      </c>
      <c r="E38" s="58">
        <v>8</v>
      </c>
      <c r="F38" s="58">
        <v>14</v>
      </c>
      <c r="G38" s="58">
        <v>163</v>
      </c>
      <c r="H38" s="58">
        <v>193</v>
      </c>
      <c r="I38" s="58">
        <v>308</v>
      </c>
      <c r="J38" s="58">
        <v>205</v>
      </c>
      <c r="K38" s="58">
        <v>56</v>
      </c>
      <c r="L38" s="58">
        <v>65</v>
      </c>
      <c r="M38" s="194">
        <f t="shared" si="0"/>
        <v>18</v>
      </c>
      <c r="N38" s="194">
        <f t="shared" si="1"/>
        <v>20</v>
      </c>
      <c r="O38" s="22"/>
      <c r="P38" s="22"/>
      <c r="Q38" s="22"/>
      <c r="R38" s="22"/>
      <c r="S38" s="22"/>
    </row>
    <row r="39" spans="1:19" ht="12.75">
      <c r="A39" s="55">
        <v>31</v>
      </c>
      <c r="B39" s="58" t="s">
        <v>221</v>
      </c>
      <c r="C39" s="194">
        <f>'TABLE-10'!M39</f>
        <v>0</v>
      </c>
      <c r="D39" s="194">
        <f>'TABLE-10'!N39</f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194">
        <f t="shared" si="0"/>
        <v>0</v>
      </c>
      <c r="N39" s="194">
        <f t="shared" si="1"/>
        <v>0</v>
      </c>
      <c r="O39" s="22"/>
      <c r="P39" s="22"/>
      <c r="Q39" s="22"/>
      <c r="R39" s="22"/>
      <c r="S39" s="22"/>
    </row>
    <row r="40" spans="1:19" ht="12.75">
      <c r="A40" s="55">
        <v>32</v>
      </c>
      <c r="B40" s="58" t="s">
        <v>222</v>
      </c>
      <c r="C40" s="194">
        <f>'TABLE-10'!M40</f>
        <v>6</v>
      </c>
      <c r="D40" s="194">
        <f>'TABLE-10'!N40</f>
        <v>19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194">
        <f t="shared" si="0"/>
        <v>6</v>
      </c>
      <c r="N40" s="194">
        <f t="shared" si="1"/>
        <v>19</v>
      </c>
      <c r="O40" s="22"/>
      <c r="P40" s="22"/>
      <c r="Q40" s="22"/>
      <c r="R40" s="22"/>
      <c r="S40" s="22"/>
    </row>
    <row r="41" spans="1:19" ht="12.75">
      <c r="A41" s="113">
        <v>33</v>
      </c>
      <c r="B41" s="114" t="s">
        <v>455</v>
      </c>
      <c r="C41" s="194">
        <f>'TABLE-10'!M41</f>
        <v>0</v>
      </c>
      <c r="D41" s="194">
        <f>'TABLE-10'!N41</f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194">
        <f t="shared" si="0"/>
        <v>0</v>
      </c>
      <c r="N41" s="194">
        <f t="shared" si="1"/>
        <v>0</v>
      </c>
      <c r="O41" s="22"/>
      <c r="P41" s="22"/>
      <c r="Q41" s="22"/>
      <c r="R41" s="22"/>
      <c r="S41" s="22"/>
    </row>
    <row r="42" spans="1:19" ht="12.75">
      <c r="A42" s="55">
        <v>34</v>
      </c>
      <c r="B42" s="58" t="s">
        <v>243</v>
      </c>
      <c r="C42" s="194">
        <f>'TABLE-10'!M42</f>
        <v>5</v>
      </c>
      <c r="D42" s="194">
        <f>'TABLE-10'!N42</f>
        <v>4</v>
      </c>
      <c r="E42" s="58">
        <v>3</v>
      </c>
      <c r="F42" s="58">
        <v>1</v>
      </c>
      <c r="G42" s="58">
        <v>2</v>
      </c>
      <c r="H42" s="58">
        <v>2</v>
      </c>
      <c r="I42" s="58">
        <v>0</v>
      </c>
      <c r="J42" s="58">
        <v>0</v>
      </c>
      <c r="K42" s="58">
        <v>0</v>
      </c>
      <c r="L42" s="58">
        <v>0</v>
      </c>
      <c r="M42" s="194">
        <f t="shared" si="0"/>
        <v>0</v>
      </c>
      <c r="N42" s="194">
        <f t="shared" si="1"/>
        <v>1</v>
      </c>
      <c r="O42" s="22"/>
      <c r="P42" s="22"/>
      <c r="Q42" s="22"/>
      <c r="R42" s="22"/>
      <c r="S42" s="22"/>
    </row>
    <row r="43" spans="1:19" ht="12.75">
      <c r="A43" s="55">
        <v>35</v>
      </c>
      <c r="B43" s="58" t="s">
        <v>261</v>
      </c>
      <c r="C43" s="194">
        <f>'TABLE-10'!M43</f>
        <v>19</v>
      </c>
      <c r="D43" s="194">
        <f>'TABLE-10'!N43</f>
        <v>11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19</v>
      </c>
      <c r="L43" s="58">
        <v>11</v>
      </c>
      <c r="M43" s="194">
        <f t="shared" si="0"/>
        <v>0</v>
      </c>
      <c r="N43" s="194">
        <f t="shared" si="1"/>
        <v>0</v>
      </c>
      <c r="O43" s="22"/>
      <c r="P43" s="22"/>
      <c r="Q43" s="22"/>
      <c r="R43" s="22"/>
      <c r="S43" s="22"/>
    </row>
    <row r="44" spans="1:19" ht="12.75">
      <c r="A44" s="55">
        <v>36</v>
      </c>
      <c r="B44" s="58" t="s">
        <v>24</v>
      </c>
      <c r="C44" s="194">
        <f>'TABLE-10'!M44</f>
        <v>109</v>
      </c>
      <c r="D44" s="194">
        <f>'TABLE-10'!N44</f>
        <v>123</v>
      </c>
      <c r="E44" s="58">
        <v>1</v>
      </c>
      <c r="F44" s="58">
        <v>17</v>
      </c>
      <c r="G44" s="58">
        <v>8</v>
      </c>
      <c r="H44" s="58">
        <v>2</v>
      </c>
      <c r="I44" s="58">
        <v>67</v>
      </c>
      <c r="J44" s="58">
        <v>62</v>
      </c>
      <c r="K44" s="58">
        <v>33</v>
      </c>
      <c r="L44" s="58">
        <v>41</v>
      </c>
      <c r="M44" s="194">
        <f t="shared" si="0"/>
        <v>0</v>
      </c>
      <c r="N44" s="194">
        <f t="shared" si="1"/>
        <v>1</v>
      </c>
      <c r="O44" s="22"/>
      <c r="P44" s="22"/>
      <c r="Q44" s="22"/>
      <c r="R44" s="22"/>
      <c r="S44" s="22"/>
    </row>
    <row r="45" spans="1:19" ht="12.75">
      <c r="A45" s="55">
        <v>37</v>
      </c>
      <c r="B45" s="58" t="s">
        <v>225</v>
      </c>
      <c r="C45" s="194">
        <f>'TABLE-10'!M45</f>
        <v>0</v>
      </c>
      <c r="D45" s="194">
        <f>'TABLE-10'!N45</f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194">
        <f t="shared" si="0"/>
        <v>0</v>
      </c>
      <c r="N45" s="194">
        <f t="shared" si="1"/>
        <v>0</v>
      </c>
      <c r="O45" s="22"/>
      <c r="P45" s="22"/>
      <c r="Q45" s="22"/>
      <c r="R45" s="22"/>
      <c r="S45" s="22"/>
    </row>
    <row r="46" spans="1:19" ht="12.75">
      <c r="A46" s="55">
        <v>38</v>
      </c>
      <c r="B46" s="58" t="s">
        <v>456</v>
      </c>
      <c r="C46" s="194">
        <f>'TABLE-10'!M46</f>
        <v>0</v>
      </c>
      <c r="D46" s="194">
        <f>'TABLE-10'!N46</f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194">
        <f>C46-E46-G46-I46-K46</f>
        <v>0</v>
      </c>
      <c r="N46" s="194">
        <f>D46-F46-H46-J46-L46</f>
        <v>0</v>
      </c>
      <c r="O46" s="22"/>
      <c r="P46" s="22"/>
      <c r="Q46" s="22"/>
      <c r="R46" s="22"/>
      <c r="S46" s="22"/>
    </row>
    <row r="47" spans="1:19" ht="12.75">
      <c r="A47" s="55">
        <v>39</v>
      </c>
      <c r="B47" s="58" t="s">
        <v>537</v>
      </c>
      <c r="C47" s="194">
        <f>'TABLE-10'!M47</f>
        <v>200</v>
      </c>
      <c r="D47" s="194">
        <f>'TABLE-10'!N47</f>
        <v>457</v>
      </c>
      <c r="E47" s="58">
        <v>175</v>
      </c>
      <c r="F47" s="58">
        <v>232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194">
        <f t="shared" si="0"/>
        <v>25</v>
      </c>
      <c r="N47" s="194">
        <f t="shared" si="1"/>
        <v>225</v>
      </c>
      <c r="O47" s="22"/>
      <c r="P47" s="22"/>
      <c r="Q47" s="22"/>
      <c r="R47" s="22"/>
      <c r="S47" s="22"/>
    </row>
    <row r="48" spans="1:19" s="236" customFormat="1" ht="14.25">
      <c r="A48" s="207"/>
      <c r="B48" s="168" t="s">
        <v>227</v>
      </c>
      <c r="C48" s="201">
        <f aca="true" t="shared" si="4" ref="C48:N48">SUM(C35:C47)</f>
        <v>2127</v>
      </c>
      <c r="D48" s="201">
        <f t="shared" si="4"/>
        <v>1352</v>
      </c>
      <c r="E48" s="168">
        <f t="shared" si="4"/>
        <v>275</v>
      </c>
      <c r="F48" s="168">
        <f t="shared" si="4"/>
        <v>340</v>
      </c>
      <c r="G48" s="168">
        <f t="shared" si="4"/>
        <v>173</v>
      </c>
      <c r="H48" s="168">
        <f t="shared" si="4"/>
        <v>197</v>
      </c>
      <c r="I48" s="168">
        <f t="shared" si="4"/>
        <v>375</v>
      </c>
      <c r="J48" s="168">
        <f t="shared" si="4"/>
        <v>267</v>
      </c>
      <c r="K48" s="168">
        <f t="shared" si="4"/>
        <v>1253</v>
      </c>
      <c r="L48" s="168">
        <f t="shared" si="4"/>
        <v>276</v>
      </c>
      <c r="M48" s="201">
        <f t="shared" si="4"/>
        <v>51</v>
      </c>
      <c r="N48" s="201">
        <f t="shared" si="4"/>
        <v>272</v>
      </c>
      <c r="O48" s="214"/>
      <c r="P48" s="214"/>
      <c r="Q48" s="214"/>
      <c r="R48" s="214"/>
      <c r="S48" s="214"/>
    </row>
    <row r="49" spans="1:19" s="236" customFormat="1" ht="14.25">
      <c r="A49" s="207"/>
      <c r="B49" s="208" t="s">
        <v>125</v>
      </c>
      <c r="C49" s="201">
        <f aca="true" t="shared" si="5" ref="C49:N49">C26+C34+C48</f>
        <v>680650</v>
      </c>
      <c r="D49" s="201">
        <f t="shared" si="5"/>
        <v>153942</v>
      </c>
      <c r="E49" s="168">
        <f t="shared" si="5"/>
        <v>104818</v>
      </c>
      <c r="F49" s="168">
        <f t="shared" si="5"/>
        <v>39360</v>
      </c>
      <c r="G49" s="168">
        <f t="shared" si="5"/>
        <v>170882</v>
      </c>
      <c r="H49" s="168">
        <f t="shared" si="5"/>
        <v>30944</v>
      </c>
      <c r="I49" s="168">
        <f t="shared" si="5"/>
        <v>193019</v>
      </c>
      <c r="J49" s="168">
        <f t="shared" si="5"/>
        <v>37591</v>
      </c>
      <c r="K49" s="168">
        <f t="shared" si="5"/>
        <v>109042</v>
      </c>
      <c r="L49" s="168">
        <f t="shared" si="5"/>
        <v>14692</v>
      </c>
      <c r="M49" s="201">
        <f t="shared" si="5"/>
        <v>102889</v>
      </c>
      <c r="N49" s="201">
        <f t="shared" si="5"/>
        <v>31355</v>
      </c>
      <c r="P49" s="213"/>
      <c r="Q49" s="214"/>
      <c r="R49" s="214"/>
      <c r="S49" s="214"/>
    </row>
    <row r="50" spans="1:14" ht="18" customHeight="1">
      <c r="A50" s="205"/>
      <c r="B50" s="205"/>
      <c r="C50" s="272"/>
      <c r="D50" s="272"/>
      <c r="E50" s="69"/>
      <c r="F50" s="69"/>
      <c r="G50" s="69"/>
      <c r="H50" s="69"/>
      <c r="I50" s="69"/>
      <c r="J50" s="69"/>
      <c r="K50" s="69"/>
      <c r="L50" s="69"/>
      <c r="M50" s="271"/>
      <c r="N50" s="271"/>
    </row>
    <row r="51" spans="1:14" ht="18" customHeight="1">
      <c r="A51" s="105"/>
      <c r="B51" s="105"/>
      <c r="C51" s="272"/>
      <c r="D51" s="195"/>
      <c r="E51" s="69"/>
      <c r="F51" s="69"/>
      <c r="G51" s="69"/>
      <c r="H51" s="69"/>
      <c r="I51" s="70"/>
      <c r="J51" s="69"/>
      <c r="K51" s="69"/>
      <c r="L51" s="69"/>
      <c r="M51" s="195"/>
      <c r="N51" s="195"/>
    </row>
    <row r="52" spans="1:14" ht="15" customHeight="1">
      <c r="A52" s="105"/>
      <c r="B52" s="105"/>
      <c r="C52" s="272"/>
      <c r="D52" s="195"/>
      <c r="E52" s="69"/>
      <c r="F52" s="69"/>
      <c r="G52" s="70"/>
      <c r="H52" s="70"/>
      <c r="I52" s="70"/>
      <c r="J52" s="69"/>
      <c r="K52" s="69"/>
      <c r="L52" s="69"/>
      <c r="M52" s="271"/>
      <c r="N52" s="271"/>
    </row>
    <row r="53" spans="1:14" ht="12.75" customHeight="1">
      <c r="A53" s="206" t="s">
        <v>4</v>
      </c>
      <c r="B53" s="206" t="s">
        <v>5</v>
      </c>
      <c r="C53" s="815" t="s">
        <v>191</v>
      </c>
      <c r="D53" s="816"/>
      <c r="E53" s="785" t="s">
        <v>190</v>
      </c>
      <c r="F53" s="794"/>
      <c r="G53" s="794"/>
      <c r="H53" s="794"/>
      <c r="I53" s="794"/>
      <c r="J53" s="794"/>
      <c r="K53" s="794"/>
      <c r="L53" s="794"/>
      <c r="M53" s="794"/>
      <c r="N53" s="786"/>
    </row>
    <row r="54" spans="1:14" ht="12.75">
      <c r="A54" s="501" t="s">
        <v>6</v>
      </c>
      <c r="B54" s="501"/>
      <c r="C54" s="819"/>
      <c r="D54" s="820"/>
      <c r="E54" s="135" t="s">
        <v>128</v>
      </c>
      <c r="F54" s="136"/>
      <c r="G54" s="135" t="s">
        <v>130</v>
      </c>
      <c r="H54" s="136"/>
      <c r="I54" s="135" t="s">
        <v>129</v>
      </c>
      <c r="J54" s="136"/>
      <c r="K54" s="135" t="s">
        <v>183</v>
      </c>
      <c r="L54" s="136"/>
      <c r="M54" s="274" t="s">
        <v>184</v>
      </c>
      <c r="N54" s="275"/>
    </row>
    <row r="55" spans="1:14" ht="12.75">
      <c r="A55" s="190"/>
      <c r="B55" s="190"/>
      <c r="C55" s="273" t="s">
        <v>57</v>
      </c>
      <c r="D55" s="273" t="s">
        <v>64</v>
      </c>
      <c r="E55" s="134" t="s">
        <v>57</v>
      </c>
      <c r="F55" s="134" t="s">
        <v>64</v>
      </c>
      <c r="G55" s="134" t="s">
        <v>57</v>
      </c>
      <c r="H55" s="134" t="s">
        <v>64</v>
      </c>
      <c r="I55" s="134" t="s">
        <v>57</v>
      </c>
      <c r="J55" s="134" t="s">
        <v>64</v>
      </c>
      <c r="K55" s="134" t="s">
        <v>57</v>
      </c>
      <c r="L55" s="134" t="s">
        <v>64</v>
      </c>
      <c r="M55" s="273" t="s">
        <v>57</v>
      </c>
      <c r="N55" s="273" t="s">
        <v>64</v>
      </c>
    </row>
    <row r="56" spans="1:19" ht="15" customHeight="1">
      <c r="A56" s="55">
        <v>40</v>
      </c>
      <c r="B56" s="58" t="s">
        <v>79</v>
      </c>
      <c r="C56" s="194">
        <f>'TABLE-10'!M56</f>
        <v>21651</v>
      </c>
      <c r="D56" s="194">
        <f>'TABLE-10'!N56</f>
        <v>1059</v>
      </c>
      <c r="E56" s="58">
        <v>476</v>
      </c>
      <c r="F56" s="58">
        <v>42</v>
      </c>
      <c r="G56" s="58">
        <v>255</v>
      </c>
      <c r="H56" s="58">
        <v>80</v>
      </c>
      <c r="I56" s="58">
        <v>5578</v>
      </c>
      <c r="J56" s="58">
        <v>464</v>
      </c>
      <c r="K56" s="58">
        <v>15200</v>
      </c>
      <c r="L56" s="58">
        <v>462</v>
      </c>
      <c r="M56" s="194">
        <f aca="true" t="shared" si="6" ref="M56:N63">C56-E56-G56-I56-K56</f>
        <v>142</v>
      </c>
      <c r="N56" s="194">
        <f t="shared" si="6"/>
        <v>11</v>
      </c>
      <c r="O56" s="22"/>
      <c r="Q56" s="22"/>
      <c r="R56" s="22"/>
      <c r="S56" s="22"/>
    </row>
    <row r="57" spans="1:19" ht="15" customHeight="1">
      <c r="A57" s="55">
        <v>41</v>
      </c>
      <c r="B57" s="58" t="s">
        <v>284</v>
      </c>
      <c r="C57" s="194">
        <f>'TABLE-10'!M57</f>
        <v>67222</v>
      </c>
      <c r="D57" s="194">
        <f>'TABLE-10'!N57</f>
        <v>3564</v>
      </c>
      <c r="E57" s="58">
        <v>4107</v>
      </c>
      <c r="F57" s="58">
        <v>999</v>
      </c>
      <c r="G57" s="58">
        <v>18500</v>
      </c>
      <c r="H57" s="58">
        <v>620</v>
      </c>
      <c r="I57" s="58">
        <v>6811</v>
      </c>
      <c r="J57" s="58">
        <v>519</v>
      </c>
      <c r="K57" s="58">
        <v>28500</v>
      </c>
      <c r="L57" s="58">
        <v>1098</v>
      </c>
      <c r="M57" s="194">
        <f t="shared" si="6"/>
        <v>9304</v>
      </c>
      <c r="N57" s="194">
        <f t="shared" si="6"/>
        <v>328</v>
      </c>
      <c r="O57" s="22"/>
      <c r="Q57" s="22"/>
      <c r="R57" s="22"/>
      <c r="S57" s="22"/>
    </row>
    <row r="58" spans="1:19" ht="15" customHeight="1">
      <c r="A58" s="55">
        <v>42</v>
      </c>
      <c r="B58" s="58" t="s">
        <v>30</v>
      </c>
      <c r="C58" s="194">
        <f>'TABLE-10'!M58</f>
        <v>9781</v>
      </c>
      <c r="D58" s="194">
        <f>'TABLE-10'!N58</f>
        <v>574</v>
      </c>
      <c r="E58" s="58">
        <v>0</v>
      </c>
      <c r="F58" s="58">
        <v>0</v>
      </c>
      <c r="G58" s="58">
        <v>21</v>
      </c>
      <c r="H58" s="58">
        <v>54</v>
      </c>
      <c r="I58" s="58">
        <v>20</v>
      </c>
      <c r="J58" s="58">
        <v>16</v>
      </c>
      <c r="K58" s="58">
        <v>9612</v>
      </c>
      <c r="L58" s="58">
        <v>495</v>
      </c>
      <c r="M58" s="194">
        <f t="shared" si="6"/>
        <v>128</v>
      </c>
      <c r="N58" s="194">
        <f t="shared" si="6"/>
        <v>9</v>
      </c>
      <c r="O58" s="22"/>
      <c r="Q58" s="22"/>
      <c r="R58" s="22"/>
      <c r="S58" s="22"/>
    </row>
    <row r="59" spans="1:19" ht="15" customHeight="1">
      <c r="A59" s="55">
        <v>43</v>
      </c>
      <c r="B59" s="58" t="s">
        <v>237</v>
      </c>
      <c r="C59" s="194">
        <f>'TABLE-10'!M59</f>
        <v>53199</v>
      </c>
      <c r="D59" s="194">
        <f>'TABLE-10'!N59</f>
        <v>4215</v>
      </c>
      <c r="E59" s="58">
        <v>3740</v>
      </c>
      <c r="F59" s="58">
        <v>746</v>
      </c>
      <c r="G59" s="58">
        <v>2679</v>
      </c>
      <c r="H59" s="58">
        <v>348</v>
      </c>
      <c r="I59" s="58">
        <v>29345</v>
      </c>
      <c r="J59" s="58">
        <v>1032</v>
      </c>
      <c r="K59" s="58">
        <v>13178</v>
      </c>
      <c r="L59" s="58">
        <v>1207</v>
      </c>
      <c r="M59" s="194">
        <f t="shared" si="6"/>
        <v>4257</v>
      </c>
      <c r="N59" s="194">
        <f t="shared" si="6"/>
        <v>882</v>
      </c>
      <c r="O59" s="22"/>
      <c r="Q59" s="22"/>
      <c r="R59" s="22"/>
      <c r="S59" s="22"/>
    </row>
    <row r="60" spans="1:19" ht="15" customHeight="1">
      <c r="A60" s="55">
        <v>44</v>
      </c>
      <c r="B60" s="58" t="s">
        <v>29</v>
      </c>
      <c r="C60" s="194">
        <f>'TABLE-10'!M60</f>
        <v>26978</v>
      </c>
      <c r="D60" s="194">
        <f>'TABLE-10'!N60</f>
        <v>2668</v>
      </c>
      <c r="E60" s="58">
        <v>930</v>
      </c>
      <c r="F60" s="58">
        <v>207</v>
      </c>
      <c r="G60" s="58">
        <v>3759</v>
      </c>
      <c r="H60" s="58">
        <v>529</v>
      </c>
      <c r="I60" s="58">
        <v>8901</v>
      </c>
      <c r="J60" s="58">
        <v>709</v>
      </c>
      <c r="K60" s="58">
        <v>12866</v>
      </c>
      <c r="L60" s="58">
        <v>921</v>
      </c>
      <c r="M60" s="194">
        <f t="shared" si="6"/>
        <v>522</v>
      </c>
      <c r="N60" s="194">
        <f t="shared" si="6"/>
        <v>302</v>
      </c>
      <c r="O60" s="22"/>
      <c r="Q60" s="22"/>
      <c r="R60" s="22"/>
      <c r="S60" s="22"/>
    </row>
    <row r="61" spans="1:19" ht="15" customHeight="1">
      <c r="A61" s="55">
        <v>45</v>
      </c>
      <c r="B61" s="58" t="s">
        <v>575</v>
      </c>
      <c r="C61" s="194">
        <f>'TABLE-10'!M61</f>
        <v>44014</v>
      </c>
      <c r="D61" s="194">
        <f>'TABLE-10'!N61</f>
        <v>7909</v>
      </c>
      <c r="E61" s="58">
        <v>1801</v>
      </c>
      <c r="F61" s="58">
        <v>1081</v>
      </c>
      <c r="G61" s="58">
        <v>8717</v>
      </c>
      <c r="H61" s="58">
        <v>1443</v>
      </c>
      <c r="I61" s="58">
        <v>15254</v>
      </c>
      <c r="J61" s="58">
        <v>1323</v>
      </c>
      <c r="K61" s="58">
        <v>18037</v>
      </c>
      <c r="L61" s="58">
        <v>2059</v>
      </c>
      <c r="M61" s="194">
        <f t="shared" si="6"/>
        <v>205</v>
      </c>
      <c r="N61" s="194">
        <f t="shared" si="6"/>
        <v>2003</v>
      </c>
      <c r="O61" s="22"/>
      <c r="Q61" s="22"/>
      <c r="R61" s="22"/>
      <c r="S61" s="22"/>
    </row>
    <row r="62" spans="1:19" ht="15" customHeight="1">
      <c r="A62" s="55">
        <v>46</v>
      </c>
      <c r="B62" s="58" t="s">
        <v>25</v>
      </c>
      <c r="C62" s="194">
        <f>'TABLE-10'!M62</f>
        <v>11573</v>
      </c>
      <c r="D62" s="194">
        <f>'TABLE-10'!N62</f>
        <v>807</v>
      </c>
      <c r="E62" s="58">
        <v>101</v>
      </c>
      <c r="F62" s="58">
        <v>117</v>
      </c>
      <c r="G62" s="58">
        <v>826</v>
      </c>
      <c r="H62" s="58">
        <v>51</v>
      </c>
      <c r="I62" s="58">
        <v>4268</v>
      </c>
      <c r="J62" s="58">
        <v>244</v>
      </c>
      <c r="K62" s="58">
        <v>6340</v>
      </c>
      <c r="L62" s="58">
        <v>356</v>
      </c>
      <c r="M62" s="194">
        <f t="shared" si="6"/>
        <v>38</v>
      </c>
      <c r="N62" s="194">
        <f t="shared" si="6"/>
        <v>39</v>
      </c>
      <c r="O62" s="22" t="s">
        <v>36</v>
      </c>
      <c r="Q62" s="22"/>
      <c r="R62" s="22"/>
      <c r="S62" s="22"/>
    </row>
    <row r="63" spans="1:19" ht="15" customHeight="1">
      <c r="A63" s="55">
        <v>47</v>
      </c>
      <c r="B63" s="58" t="s">
        <v>28</v>
      </c>
      <c r="C63" s="194">
        <f>'TABLE-10'!M63</f>
        <v>5787</v>
      </c>
      <c r="D63" s="194">
        <f>'TABLE-10'!N63</f>
        <v>523</v>
      </c>
      <c r="E63" s="58">
        <v>25</v>
      </c>
      <c r="F63" s="58">
        <v>71</v>
      </c>
      <c r="G63" s="58">
        <v>482</v>
      </c>
      <c r="H63" s="58">
        <v>38</v>
      </c>
      <c r="I63" s="58">
        <v>0</v>
      </c>
      <c r="J63" s="58">
        <v>0</v>
      </c>
      <c r="K63" s="58">
        <v>5280</v>
      </c>
      <c r="L63" s="58">
        <v>408</v>
      </c>
      <c r="M63" s="194">
        <f t="shared" si="6"/>
        <v>0</v>
      </c>
      <c r="N63" s="194">
        <f t="shared" si="6"/>
        <v>6</v>
      </c>
      <c r="O63" s="22"/>
      <c r="Q63" s="22"/>
      <c r="R63" s="22"/>
      <c r="S63" s="22"/>
    </row>
    <row r="64" spans="1:19" s="236" customFormat="1" ht="15" customHeight="1">
      <c r="A64" s="55"/>
      <c r="B64" s="208" t="s">
        <v>125</v>
      </c>
      <c r="C64" s="201">
        <f>'TABLE-10'!M64</f>
        <v>240205</v>
      </c>
      <c r="D64" s="201">
        <f>'TABLE-10'!N64</f>
        <v>21319</v>
      </c>
      <c r="E64" s="168">
        <f aca="true" t="shared" si="7" ref="E64:N64">SUM(E56:E63)</f>
        <v>11180</v>
      </c>
      <c r="F64" s="168">
        <f t="shared" si="7"/>
        <v>3263</v>
      </c>
      <c r="G64" s="168">
        <f t="shared" si="7"/>
        <v>35239</v>
      </c>
      <c r="H64" s="168">
        <f t="shared" si="7"/>
        <v>3163</v>
      </c>
      <c r="I64" s="168">
        <f t="shared" si="7"/>
        <v>70177</v>
      </c>
      <c r="J64" s="168">
        <f t="shared" si="7"/>
        <v>4307</v>
      </c>
      <c r="K64" s="168">
        <f t="shared" si="7"/>
        <v>109013</v>
      </c>
      <c r="L64" s="168">
        <f t="shared" si="7"/>
        <v>7006</v>
      </c>
      <c r="M64" s="201">
        <f t="shared" si="7"/>
        <v>14596</v>
      </c>
      <c r="N64" s="201">
        <f t="shared" si="7"/>
        <v>3580</v>
      </c>
      <c r="O64" s="214"/>
      <c r="P64" s="213"/>
      <c r="Q64" s="214"/>
      <c r="R64" s="214"/>
      <c r="S64" s="214"/>
    </row>
    <row r="65" spans="1:19" ht="15" customHeight="1">
      <c r="A65" s="55"/>
      <c r="C65" s="194"/>
      <c r="D65" s="194"/>
      <c r="E65" s="58"/>
      <c r="F65" s="58"/>
      <c r="G65" s="58"/>
      <c r="H65" s="58"/>
      <c r="I65" s="58"/>
      <c r="J65" s="58"/>
      <c r="K65" s="58"/>
      <c r="L65" s="58"/>
      <c r="M65" s="194"/>
      <c r="N65" s="194"/>
      <c r="O65" s="22"/>
      <c r="Q65" s="22"/>
      <c r="R65" s="22"/>
      <c r="S65" s="22"/>
    </row>
    <row r="66" spans="1:19" ht="15" customHeight="1">
      <c r="A66" s="55">
        <v>48</v>
      </c>
      <c r="B66" s="58" t="s">
        <v>34</v>
      </c>
      <c r="C66" s="194">
        <f>'TABLE-10'!M66</f>
        <v>10867</v>
      </c>
      <c r="D66" s="194">
        <f>'TABLE-10'!N66</f>
        <v>52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194">
        <f>C66-E66-G66-I66-K66</f>
        <v>10867</v>
      </c>
      <c r="N66" s="194">
        <f>D66-F66-H66-J66-L66</f>
        <v>52</v>
      </c>
      <c r="O66" s="22"/>
      <c r="Q66" s="22"/>
      <c r="R66" s="22"/>
      <c r="S66" s="22"/>
    </row>
    <row r="67" spans="1:19" ht="15" customHeight="1">
      <c r="A67" s="55">
        <v>49</v>
      </c>
      <c r="B67" s="58" t="s">
        <v>132</v>
      </c>
      <c r="C67" s="194">
        <f>'TABLE-10'!M67</f>
        <v>0</v>
      </c>
      <c r="D67" s="194">
        <f>'TABLE-10'!N67</f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194">
        <f>E67-G67-I67-K67</f>
        <v>0</v>
      </c>
      <c r="N67" s="194">
        <f>F67-H67-J67-L67</f>
        <v>0</v>
      </c>
      <c r="O67" s="22"/>
      <c r="Q67" s="22"/>
      <c r="R67" s="22"/>
      <c r="S67" s="22"/>
    </row>
    <row r="68" spans="1:19" s="236" customFormat="1" ht="15" customHeight="1">
      <c r="A68" s="207"/>
      <c r="B68" s="208" t="s">
        <v>125</v>
      </c>
      <c r="C68" s="201">
        <f>SUM(C66:C67)</f>
        <v>10867</v>
      </c>
      <c r="D68" s="201">
        <f>SUM(D66:D67)</f>
        <v>52</v>
      </c>
      <c r="E68" s="168">
        <f aca="true" t="shared" si="8" ref="E68:J68">SUM(E66:E67)</f>
        <v>0</v>
      </c>
      <c r="F68" s="168">
        <f t="shared" si="8"/>
        <v>0</v>
      </c>
      <c r="G68" s="168">
        <f t="shared" si="8"/>
        <v>0</v>
      </c>
      <c r="H68" s="168">
        <f t="shared" si="8"/>
        <v>0</v>
      </c>
      <c r="I68" s="168">
        <f t="shared" si="8"/>
        <v>0</v>
      </c>
      <c r="J68" s="168">
        <f t="shared" si="8"/>
        <v>0</v>
      </c>
      <c r="K68" s="168">
        <f>SUM(K66:K67)</f>
        <v>0</v>
      </c>
      <c r="L68" s="168">
        <f>SUM(L66:L67)</f>
        <v>0</v>
      </c>
      <c r="M68" s="201">
        <f>SUM(M66:M67)</f>
        <v>10867</v>
      </c>
      <c r="N68" s="201">
        <f>SUM(N66:N67)</f>
        <v>52</v>
      </c>
      <c r="P68" s="213"/>
      <c r="Q68" s="214"/>
      <c r="R68" s="214"/>
      <c r="S68" s="214"/>
    </row>
    <row r="69" spans="1:19" s="236" customFormat="1" ht="15" customHeight="1">
      <c r="A69" s="207"/>
      <c r="B69" s="208" t="s">
        <v>35</v>
      </c>
      <c r="C69" s="201">
        <f aca="true" t="shared" si="9" ref="C69:N69">C49+C64+C68</f>
        <v>931722</v>
      </c>
      <c r="D69" s="201">
        <f t="shared" si="9"/>
        <v>175313</v>
      </c>
      <c r="E69" s="168">
        <f t="shared" si="9"/>
        <v>115998</v>
      </c>
      <c r="F69" s="168">
        <f t="shared" si="9"/>
        <v>42623</v>
      </c>
      <c r="G69" s="168">
        <f t="shared" si="9"/>
        <v>206121</v>
      </c>
      <c r="H69" s="168">
        <f t="shared" si="9"/>
        <v>34107</v>
      </c>
      <c r="I69" s="168">
        <f t="shared" si="9"/>
        <v>263196</v>
      </c>
      <c r="J69" s="168">
        <f t="shared" si="9"/>
        <v>41898</v>
      </c>
      <c r="K69" s="168">
        <f t="shared" si="9"/>
        <v>218055</v>
      </c>
      <c r="L69" s="168">
        <f t="shared" si="9"/>
        <v>21698</v>
      </c>
      <c r="M69" s="201">
        <f t="shared" si="9"/>
        <v>128352</v>
      </c>
      <c r="N69" s="201">
        <f t="shared" si="9"/>
        <v>34987</v>
      </c>
      <c r="P69" s="213"/>
      <c r="Q69" s="214"/>
      <c r="R69" s="214"/>
      <c r="S69" s="214"/>
    </row>
    <row r="76" ht="12.75">
      <c r="J76" s="22" t="s">
        <v>36</v>
      </c>
    </row>
    <row r="77" spans="4:5" ht="12.75">
      <c r="D77" s="102">
        <v>7</v>
      </c>
      <c r="E77" s="22" t="s">
        <v>603</v>
      </c>
    </row>
    <row r="78" ht="12.75">
      <c r="D78" s="102">
        <v>7</v>
      </c>
    </row>
  </sheetData>
  <mergeCells count="4">
    <mergeCell ref="E4:N4"/>
    <mergeCell ref="E53:N53"/>
    <mergeCell ref="C4:D5"/>
    <mergeCell ref="C53:D54"/>
  </mergeCells>
  <printOptions gridLines="1" horizontalCentered="1"/>
  <pageMargins left="0.75" right="0.75" top="0.63" bottom="1" header="0.5" footer="0.5"/>
  <pageSetup blackAndWhite="1" horizontalDpi="300" verticalDpi="300" orientation="landscape" paperSize="9" scale="72" r:id="rId2"/>
  <rowBreaks count="1" manualBreakCount="1">
    <brk id="4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M5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20" customWidth="1"/>
    <col min="2" max="2" width="22.28125" style="120" customWidth="1"/>
    <col min="3" max="3" width="12.00390625" style="130" customWidth="1"/>
    <col min="4" max="4" width="16.8515625" style="130" customWidth="1"/>
    <col min="5" max="5" width="12.28125" style="130" customWidth="1"/>
    <col min="6" max="6" width="18.8515625" style="130" customWidth="1"/>
    <col min="7" max="7" width="20.421875" style="130" customWidth="1"/>
    <col min="8" max="16384" width="9.140625" style="120" customWidth="1"/>
  </cols>
  <sheetData>
    <row r="1" spans="1:7" ht="15">
      <c r="A1" s="315"/>
      <c r="B1" s="315"/>
      <c r="C1" s="317"/>
      <c r="D1" s="317"/>
      <c r="E1" s="317"/>
      <c r="F1" s="317"/>
      <c r="G1" s="317"/>
    </row>
    <row r="2" spans="4:7" ht="15">
      <c r="D2" s="317"/>
      <c r="E2" s="317"/>
      <c r="F2" s="317"/>
      <c r="G2" s="317"/>
    </row>
    <row r="3" spans="4:7" ht="15">
      <c r="D3" s="317"/>
      <c r="E3" s="317"/>
      <c r="F3" s="317"/>
      <c r="G3" s="317"/>
    </row>
    <row r="4" spans="1:7" ht="12.75">
      <c r="A4" s="381" t="s">
        <v>124</v>
      </c>
      <c r="B4" s="381" t="s">
        <v>5</v>
      </c>
      <c r="C4" s="798" t="s">
        <v>174</v>
      </c>
      <c r="D4" s="799"/>
      <c r="E4" s="802"/>
      <c r="F4" s="843" t="s">
        <v>160</v>
      </c>
      <c r="G4" s="844"/>
    </row>
    <row r="5" spans="1:7" ht="12.75">
      <c r="A5" s="357" t="s">
        <v>6</v>
      </c>
      <c r="B5" s="574"/>
      <c r="C5" s="575" t="s">
        <v>159</v>
      </c>
      <c r="D5" s="575" t="s">
        <v>175</v>
      </c>
      <c r="E5" s="575" t="s">
        <v>3</v>
      </c>
      <c r="F5" s="575" t="s">
        <v>163</v>
      </c>
      <c r="G5" s="575" t="s">
        <v>162</v>
      </c>
    </row>
    <row r="6" spans="1:7" ht="12.75">
      <c r="A6" s="574"/>
      <c r="B6" s="357"/>
      <c r="C6" s="576" t="s">
        <v>94</v>
      </c>
      <c r="D6" s="576" t="s">
        <v>177</v>
      </c>
      <c r="E6" s="576" t="s">
        <v>53</v>
      </c>
      <c r="F6" s="576" t="s">
        <v>599</v>
      </c>
      <c r="G6" s="576" t="s">
        <v>161</v>
      </c>
    </row>
    <row r="7" spans="1:7" ht="12.75">
      <c r="A7" s="358"/>
      <c r="B7" s="358"/>
      <c r="C7" s="304"/>
      <c r="D7" s="577" t="s">
        <v>176</v>
      </c>
      <c r="E7" s="577"/>
      <c r="F7" s="304"/>
      <c r="G7" s="304"/>
    </row>
    <row r="8" spans="1:13" ht="12.75">
      <c r="A8" s="118">
        <v>1</v>
      </c>
      <c r="B8" s="119" t="s">
        <v>7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30"/>
      <c r="I8" s="130"/>
      <c r="J8" s="130"/>
      <c r="K8" s="130"/>
      <c r="L8" s="130"/>
      <c r="M8" s="130"/>
    </row>
    <row r="9" spans="1:13" ht="12.75">
      <c r="A9" s="118">
        <v>2</v>
      </c>
      <c r="B9" s="119" t="s">
        <v>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30"/>
      <c r="I9" s="130"/>
      <c r="J9" s="130"/>
      <c r="K9" s="130"/>
      <c r="L9" s="130"/>
      <c r="M9" s="130"/>
    </row>
    <row r="10" spans="1:13" ht="12.75">
      <c r="A10" s="118">
        <v>3</v>
      </c>
      <c r="B10" s="119" t="s">
        <v>9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30"/>
      <c r="I10" s="130"/>
      <c r="J10" s="130"/>
      <c r="K10" s="130"/>
      <c r="L10" s="130"/>
      <c r="M10" s="130"/>
    </row>
    <row r="11" spans="1:13" ht="12.75">
      <c r="A11" s="118">
        <v>4</v>
      </c>
      <c r="B11" s="119" t="s">
        <v>10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30"/>
      <c r="I11" s="130"/>
      <c r="J11" s="130"/>
      <c r="K11" s="130"/>
      <c r="L11" s="130"/>
      <c r="M11" s="130"/>
    </row>
    <row r="12" spans="1:13" ht="12.75">
      <c r="A12" s="118">
        <v>5</v>
      </c>
      <c r="B12" s="119" t="s">
        <v>11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30"/>
      <c r="I12" s="130"/>
      <c r="J12" s="130"/>
      <c r="K12" s="130"/>
      <c r="L12" s="130"/>
      <c r="M12" s="130"/>
    </row>
    <row r="13" spans="1:13" ht="12.75">
      <c r="A13" s="118">
        <v>6</v>
      </c>
      <c r="B13" s="119" t="s">
        <v>12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30"/>
      <c r="I13" s="130"/>
      <c r="J13" s="130"/>
      <c r="K13" s="130"/>
      <c r="L13" s="130"/>
      <c r="M13" s="130"/>
    </row>
    <row r="14" spans="1:13" s="106" customFormat="1" ht="12.75">
      <c r="A14" s="55">
        <v>7</v>
      </c>
      <c r="B14" s="58" t="s">
        <v>13</v>
      </c>
      <c r="C14" s="58">
        <v>640</v>
      </c>
      <c r="D14" s="58">
        <v>1850</v>
      </c>
      <c r="E14" s="58">
        <v>4190</v>
      </c>
      <c r="F14" s="58">
        <v>0</v>
      </c>
      <c r="G14" s="58">
        <v>0</v>
      </c>
      <c r="H14" s="22"/>
      <c r="I14" s="22"/>
      <c r="J14" s="22"/>
      <c r="K14" s="22"/>
      <c r="L14" s="22"/>
      <c r="M14" s="22"/>
    </row>
    <row r="15" spans="1:13" s="106" customFormat="1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22"/>
      <c r="I15" s="22"/>
      <c r="J15" s="22"/>
      <c r="K15" s="22"/>
      <c r="L15" s="22"/>
      <c r="M15" s="22"/>
    </row>
    <row r="16" spans="1:13" ht="12.75">
      <c r="A16" s="118">
        <v>9</v>
      </c>
      <c r="B16" s="119" t="s">
        <v>14</v>
      </c>
      <c r="C16" s="119">
        <v>0</v>
      </c>
      <c r="D16" s="119">
        <v>0</v>
      </c>
      <c r="E16" s="119">
        <v>235</v>
      </c>
      <c r="F16" s="119">
        <v>0</v>
      </c>
      <c r="G16" s="119">
        <v>0</v>
      </c>
      <c r="H16" s="130"/>
      <c r="I16" s="130"/>
      <c r="J16" s="130"/>
      <c r="K16" s="130"/>
      <c r="L16" s="130"/>
      <c r="M16" s="130"/>
    </row>
    <row r="17" spans="1:13" ht="12.75">
      <c r="A17" s="118">
        <v>10</v>
      </c>
      <c r="B17" s="119" t="s">
        <v>15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30"/>
      <c r="I17" s="130"/>
      <c r="J17" s="130"/>
      <c r="K17" s="130"/>
      <c r="L17" s="130"/>
      <c r="M17" s="130"/>
    </row>
    <row r="18" spans="1:13" ht="12.75">
      <c r="A18" s="118">
        <v>11</v>
      </c>
      <c r="B18" s="119" t="s">
        <v>16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30"/>
      <c r="I18" s="130"/>
      <c r="J18" s="130"/>
      <c r="K18" s="130"/>
      <c r="L18" s="130"/>
      <c r="M18" s="130"/>
    </row>
    <row r="19" spans="1:13" ht="12.75">
      <c r="A19" s="118">
        <v>12</v>
      </c>
      <c r="B19" s="119" t="s">
        <v>17</v>
      </c>
      <c r="C19" s="119">
        <v>0</v>
      </c>
      <c r="D19" s="119">
        <v>0</v>
      </c>
      <c r="E19" s="119">
        <v>578</v>
      </c>
      <c r="F19" s="119">
        <v>0</v>
      </c>
      <c r="G19" s="119">
        <v>0</v>
      </c>
      <c r="H19" s="130"/>
      <c r="I19" s="130"/>
      <c r="J19" s="130"/>
      <c r="K19" s="130"/>
      <c r="L19" s="130"/>
      <c r="M19" s="130"/>
    </row>
    <row r="20" spans="1:13" ht="12.75">
      <c r="A20" s="118">
        <v>13</v>
      </c>
      <c r="B20" s="119" t="s">
        <v>166</v>
      </c>
      <c r="C20" s="119">
        <v>1312</v>
      </c>
      <c r="D20" s="119">
        <v>526</v>
      </c>
      <c r="E20" s="119">
        <v>3421</v>
      </c>
      <c r="F20" s="119">
        <v>0</v>
      </c>
      <c r="G20" s="119">
        <v>0</v>
      </c>
      <c r="H20" s="130"/>
      <c r="I20" s="130"/>
      <c r="J20" s="130"/>
      <c r="K20" s="130"/>
      <c r="L20" s="130"/>
      <c r="M20" s="130"/>
    </row>
    <row r="21" spans="1:13" ht="12.75">
      <c r="A21" s="118">
        <v>14</v>
      </c>
      <c r="B21" s="119" t="s">
        <v>78</v>
      </c>
      <c r="C21" s="119">
        <v>0</v>
      </c>
      <c r="D21" s="119">
        <v>0</v>
      </c>
      <c r="E21" s="119">
        <v>1410</v>
      </c>
      <c r="F21" s="119">
        <v>0</v>
      </c>
      <c r="G21" s="119">
        <v>0</v>
      </c>
      <c r="H21" s="130"/>
      <c r="I21" s="130"/>
      <c r="J21" s="130"/>
      <c r="K21" s="130"/>
      <c r="L21" s="130"/>
      <c r="M21" s="130"/>
    </row>
    <row r="22" spans="1:13" ht="12.75">
      <c r="A22" s="118">
        <v>15</v>
      </c>
      <c r="B22" s="119" t="s">
        <v>106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30"/>
      <c r="I22" s="130"/>
      <c r="J22" s="130"/>
      <c r="K22" s="130"/>
      <c r="L22" s="130"/>
      <c r="M22" s="130"/>
    </row>
    <row r="23" spans="1:13" s="106" customFormat="1" ht="12.75">
      <c r="A23" s="55">
        <v>16</v>
      </c>
      <c r="B23" s="58" t="s">
        <v>20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22"/>
      <c r="I23" s="22"/>
      <c r="J23" s="22"/>
      <c r="K23" s="22"/>
      <c r="L23" s="22"/>
      <c r="M23" s="22"/>
    </row>
    <row r="24" spans="1:13" ht="12.75">
      <c r="A24" s="118">
        <v>17</v>
      </c>
      <c r="B24" s="119" t="s">
        <v>21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30"/>
      <c r="I24" s="130"/>
      <c r="J24" s="130"/>
      <c r="K24" s="130"/>
      <c r="L24" s="130"/>
      <c r="M24" s="130"/>
    </row>
    <row r="25" spans="1:13" ht="12.75">
      <c r="A25" s="118">
        <v>18</v>
      </c>
      <c r="B25" s="119" t="s">
        <v>19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30"/>
      <c r="I25" s="130"/>
      <c r="J25" s="130"/>
      <c r="K25" s="130"/>
      <c r="L25" s="130"/>
      <c r="M25" s="130"/>
    </row>
    <row r="26" spans="1:13" ht="12.75">
      <c r="A26" s="118">
        <v>19</v>
      </c>
      <c r="B26" s="119" t="s">
        <v>126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30"/>
      <c r="I26" s="130"/>
      <c r="J26" s="130"/>
      <c r="K26" s="130"/>
      <c r="L26" s="130"/>
      <c r="M26" s="130"/>
    </row>
    <row r="27" spans="1:13" s="360" customFormat="1" ht="14.25">
      <c r="A27" s="351"/>
      <c r="B27" s="352" t="s">
        <v>226</v>
      </c>
      <c r="C27" s="352">
        <f>SUM(C8:C26)</f>
        <v>1952</v>
      </c>
      <c r="D27" s="352">
        <f>SUM(D8:D26)</f>
        <v>2376</v>
      </c>
      <c r="E27" s="352">
        <f>SUM(E8:E26)</f>
        <v>9834</v>
      </c>
      <c r="F27" s="352">
        <f>SUM(F8:F26)</f>
        <v>0</v>
      </c>
      <c r="G27" s="352">
        <f>SUM(G8:G26)</f>
        <v>0</v>
      </c>
      <c r="H27" s="414"/>
      <c r="I27" s="414"/>
      <c r="J27" s="414"/>
      <c r="K27" s="414"/>
      <c r="L27" s="414"/>
      <c r="M27" s="414"/>
    </row>
    <row r="28" spans="1:13" ht="12.75">
      <c r="A28" s="55">
        <v>20</v>
      </c>
      <c r="B28" s="119" t="s">
        <v>23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30"/>
      <c r="I28" s="130"/>
      <c r="J28" s="130"/>
      <c r="K28" s="130"/>
      <c r="L28" s="130"/>
      <c r="M28" s="130"/>
    </row>
    <row r="29" spans="1:13" ht="12.75">
      <c r="A29" s="55">
        <v>21</v>
      </c>
      <c r="B29" s="119" t="s">
        <v>274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30"/>
      <c r="I29" s="130"/>
      <c r="J29" s="130"/>
      <c r="K29" s="130"/>
      <c r="L29" s="130"/>
      <c r="M29" s="130"/>
    </row>
    <row r="30" spans="1:13" ht="12.75">
      <c r="A30" s="55">
        <v>22</v>
      </c>
      <c r="B30" s="119" t="s">
        <v>171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30"/>
      <c r="I30" s="130"/>
      <c r="J30" s="130"/>
      <c r="K30" s="130"/>
      <c r="L30" s="130"/>
      <c r="M30" s="130"/>
    </row>
    <row r="31" spans="1:13" ht="12.75">
      <c r="A31" s="55">
        <v>23</v>
      </c>
      <c r="B31" s="119" t="s">
        <v>22</v>
      </c>
      <c r="C31" s="119">
        <v>0</v>
      </c>
      <c r="D31" s="119">
        <v>0</v>
      </c>
      <c r="E31" s="119">
        <v>0</v>
      </c>
      <c r="F31" s="119">
        <v>73</v>
      </c>
      <c r="G31" s="119">
        <v>0</v>
      </c>
      <c r="H31" s="130"/>
      <c r="I31" s="130"/>
      <c r="J31" s="130"/>
      <c r="K31" s="130"/>
      <c r="L31" s="130"/>
      <c r="M31" s="130"/>
    </row>
    <row r="32" spans="1:13" s="106" customFormat="1" ht="12.75">
      <c r="A32" s="55">
        <v>24</v>
      </c>
      <c r="B32" s="58" t="s">
        <v>143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22"/>
      <c r="I32" s="22"/>
      <c r="J32" s="22"/>
      <c r="K32" s="22"/>
      <c r="L32" s="22"/>
      <c r="M32" s="22"/>
    </row>
    <row r="33" spans="1:13" ht="12.75">
      <c r="A33" s="55">
        <v>25</v>
      </c>
      <c r="B33" s="119" t="s">
        <v>18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30"/>
      <c r="I33" s="130"/>
      <c r="J33" s="130"/>
      <c r="K33" s="130"/>
      <c r="L33" s="130"/>
      <c r="M33" s="130"/>
    </row>
    <row r="34" spans="1:13" ht="12.75">
      <c r="A34" s="55">
        <v>26</v>
      </c>
      <c r="B34" s="119" t="s">
        <v>105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30"/>
      <c r="I34" s="130"/>
      <c r="J34" s="130"/>
      <c r="K34" s="130"/>
      <c r="L34" s="130"/>
      <c r="M34" s="130"/>
    </row>
    <row r="35" spans="1:13" s="360" customFormat="1" ht="14.25">
      <c r="A35" s="351"/>
      <c r="B35" s="352" t="s">
        <v>228</v>
      </c>
      <c r="C35" s="352">
        <f>SUM(C28:C34)</f>
        <v>0</v>
      </c>
      <c r="D35" s="352">
        <f>SUM(D28:D34)</f>
        <v>0</v>
      </c>
      <c r="E35" s="352">
        <f>SUM(E28:E34)</f>
        <v>0</v>
      </c>
      <c r="F35" s="352">
        <f>SUM(F28:F34)</f>
        <v>73</v>
      </c>
      <c r="G35" s="352">
        <f>SUM(G28:G34)</f>
        <v>0</v>
      </c>
      <c r="H35" s="414"/>
      <c r="I35" s="414"/>
      <c r="J35" s="414"/>
      <c r="K35" s="414"/>
      <c r="L35" s="414"/>
      <c r="M35" s="414"/>
    </row>
    <row r="36" spans="1:13" ht="12.75">
      <c r="A36" s="55">
        <v>27</v>
      </c>
      <c r="B36" s="119" t="s">
        <v>165</v>
      </c>
      <c r="C36" s="119">
        <v>0</v>
      </c>
      <c r="D36" s="119">
        <v>0</v>
      </c>
      <c r="E36" s="119">
        <v>216</v>
      </c>
      <c r="F36" s="119">
        <v>0</v>
      </c>
      <c r="G36" s="119">
        <v>0</v>
      </c>
      <c r="H36" s="130"/>
      <c r="I36" s="130"/>
      <c r="J36" s="130"/>
      <c r="K36" s="130"/>
      <c r="L36" s="130"/>
      <c r="M36" s="130"/>
    </row>
    <row r="37" spans="1:13" s="106" customFormat="1" ht="12.75">
      <c r="A37" s="55">
        <v>28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22"/>
      <c r="I37" s="22"/>
      <c r="J37" s="22"/>
      <c r="K37" s="22"/>
      <c r="L37" s="22"/>
      <c r="M37" s="22"/>
    </row>
    <row r="38" spans="1:13" ht="12.75">
      <c r="A38" s="55">
        <v>29</v>
      </c>
      <c r="B38" s="119" t="s">
        <v>220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30"/>
      <c r="I38" s="130"/>
      <c r="J38" s="130"/>
      <c r="K38" s="130"/>
      <c r="L38" s="130"/>
      <c r="M38" s="130"/>
    </row>
    <row r="39" spans="1:13" ht="12.75">
      <c r="A39" s="55">
        <v>30</v>
      </c>
      <c r="B39" s="119" t="s">
        <v>239</v>
      </c>
      <c r="C39" s="119">
        <v>8835</v>
      </c>
      <c r="D39" s="119">
        <v>4500</v>
      </c>
      <c r="E39" s="119">
        <v>13335</v>
      </c>
      <c r="F39" s="119">
        <v>0</v>
      </c>
      <c r="G39" s="119">
        <v>0</v>
      </c>
      <c r="H39" s="130"/>
      <c r="I39" s="130"/>
      <c r="J39" s="130"/>
      <c r="K39" s="130"/>
      <c r="L39" s="130"/>
      <c r="M39" s="130"/>
    </row>
    <row r="40" spans="1:13" s="106" customFormat="1" ht="12.75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22"/>
      <c r="I40" s="22"/>
      <c r="J40" s="22"/>
      <c r="K40" s="22"/>
      <c r="L40" s="22"/>
      <c r="M40" s="22"/>
    </row>
    <row r="41" spans="1:13" ht="12.75">
      <c r="A41" s="55">
        <v>32</v>
      </c>
      <c r="B41" s="119" t="s">
        <v>256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30"/>
      <c r="I41" s="130"/>
      <c r="J41" s="130"/>
      <c r="K41" s="130"/>
      <c r="L41" s="130"/>
      <c r="M41" s="130"/>
    </row>
    <row r="42" spans="1:13" ht="12.75">
      <c r="A42" s="113">
        <v>33</v>
      </c>
      <c r="B42" s="119" t="s">
        <v>243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30"/>
      <c r="I42" s="130"/>
      <c r="J42" s="130"/>
      <c r="K42" s="130"/>
      <c r="L42" s="130"/>
      <c r="M42" s="130"/>
    </row>
    <row r="43" spans="1:13" s="106" customFormat="1" ht="12.75">
      <c r="A43" s="55">
        <v>34</v>
      </c>
      <c r="B43" s="58" t="s">
        <v>261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22"/>
      <c r="I43" s="22"/>
      <c r="J43" s="22"/>
      <c r="K43" s="22"/>
      <c r="L43" s="22"/>
      <c r="M43" s="22"/>
    </row>
    <row r="44" spans="1:13" ht="12.75">
      <c r="A44" s="55">
        <v>35</v>
      </c>
      <c r="B44" s="119" t="s">
        <v>24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30"/>
      <c r="I44" s="130"/>
      <c r="J44" s="130"/>
      <c r="K44" s="130"/>
      <c r="L44" s="130"/>
      <c r="M44" s="130"/>
    </row>
    <row r="45" spans="1:13" ht="12.75">
      <c r="A45" s="55">
        <v>36</v>
      </c>
      <c r="B45" s="119" t="s">
        <v>225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30"/>
      <c r="I45" s="130"/>
      <c r="J45" s="130"/>
      <c r="K45" s="130"/>
      <c r="L45" s="130"/>
      <c r="M45" s="130"/>
    </row>
    <row r="46" spans="1:13" ht="12.75">
      <c r="A46" s="55">
        <v>37</v>
      </c>
      <c r="B46" s="119" t="s">
        <v>537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30"/>
      <c r="I46" s="130"/>
      <c r="J46" s="130"/>
      <c r="K46" s="130"/>
      <c r="L46" s="130"/>
      <c r="M46" s="130"/>
    </row>
    <row r="47" spans="1:13" ht="12.75">
      <c r="A47" s="55">
        <v>38</v>
      </c>
      <c r="B47" s="119" t="s">
        <v>450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30"/>
      <c r="I47" s="130"/>
      <c r="J47" s="130"/>
      <c r="K47" s="130"/>
      <c r="L47" s="130"/>
      <c r="M47" s="130"/>
    </row>
    <row r="48" spans="1:13" ht="12.75">
      <c r="A48" s="55"/>
      <c r="B48" s="120" t="s">
        <v>581</v>
      </c>
      <c r="C48" s="124">
        <f>SUM(C36:C47)</f>
        <v>8835</v>
      </c>
      <c r="D48" s="124">
        <f>SUM(D36:D47)</f>
        <v>4500</v>
      </c>
      <c r="E48" s="124">
        <f>SUM(E36:E47)</f>
        <v>13551</v>
      </c>
      <c r="F48" s="124">
        <f>SUM(F36:F47)</f>
        <v>0</v>
      </c>
      <c r="G48" s="124">
        <f>SUM(G36:G47)</f>
        <v>0</v>
      </c>
      <c r="H48" s="130"/>
      <c r="I48" s="130"/>
      <c r="J48" s="130"/>
      <c r="K48" s="130"/>
      <c r="L48" s="130"/>
      <c r="M48" s="130"/>
    </row>
    <row r="49" spans="1:7" s="360" customFormat="1" ht="14.25">
      <c r="A49" s="351"/>
      <c r="B49" s="354" t="s">
        <v>35</v>
      </c>
      <c r="C49" s="352">
        <f>C27+C35+C45+C48</f>
        <v>10787</v>
      </c>
      <c r="D49" s="352">
        <f>D27+D35+D45+D48</f>
        <v>6876</v>
      </c>
      <c r="E49" s="352">
        <f>E27+E35+E45+E48</f>
        <v>23385</v>
      </c>
      <c r="F49" s="352">
        <f>F27+F35+F45+F48</f>
        <v>73</v>
      </c>
      <c r="G49" s="352">
        <f>G27+G35+G45+G48</f>
        <v>0</v>
      </c>
    </row>
    <row r="52" spans="3:4" ht="12.75">
      <c r="C52" s="314">
        <v>22</v>
      </c>
      <c r="D52" s="314" t="s">
        <v>611</v>
      </c>
    </row>
    <row r="53" ht="12.75">
      <c r="C53" s="130">
        <v>22</v>
      </c>
    </row>
  </sheetData>
  <mergeCells count="2">
    <mergeCell ref="C4:E4"/>
    <mergeCell ref="F4:G4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5" r:id="rId2"/>
  <headerFooter alignWithMargins="0">
    <oddFooter>&amp;C&amp;"Arial,Bold"*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0"/>
  <sheetViews>
    <sheetView zoomScaleSheetLayoutView="100" workbookViewId="0" topLeftCell="I49">
      <selection activeCell="A66" sqref="A66"/>
    </sheetView>
  </sheetViews>
  <sheetFormatPr defaultColWidth="9.140625" defaultRowHeight="12.75"/>
  <cols>
    <col min="1" max="1" width="4.7109375" style="46" customWidth="1"/>
    <col min="2" max="2" width="24.00390625" style="46" customWidth="1"/>
    <col min="3" max="3" width="12.7109375" style="634" customWidth="1"/>
    <col min="4" max="5" width="12.7109375" style="559" customWidth="1"/>
    <col min="6" max="6" width="13.421875" style="559" customWidth="1"/>
    <col min="7" max="9" width="12.7109375" style="559" customWidth="1"/>
    <col min="10" max="10" width="14.140625" style="634" customWidth="1"/>
    <col min="11" max="12" width="12.7109375" style="634" customWidth="1"/>
    <col min="13" max="14" width="10.57421875" style="46" bestFit="1" customWidth="1"/>
    <col min="15" max="16384" width="9.140625" style="46" customWidth="1"/>
  </cols>
  <sheetData>
    <row r="1" spans="3:8" ht="18" customHeight="1">
      <c r="C1" s="272"/>
      <c r="D1" s="558"/>
      <c r="E1" s="558"/>
      <c r="F1" s="558"/>
      <c r="G1" s="558"/>
      <c r="H1" s="558"/>
    </row>
    <row r="2" spans="4:12" ht="18" customHeight="1">
      <c r="D2" s="558"/>
      <c r="E2" s="558"/>
      <c r="F2" s="558"/>
      <c r="G2" s="558"/>
      <c r="K2" s="272"/>
      <c r="L2" s="272"/>
    </row>
    <row r="3" spans="4:12" ht="18" customHeight="1">
      <c r="D3" s="558"/>
      <c r="E3" s="558"/>
      <c r="F3" s="558"/>
      <c r="G3" s="558"/>
      <c r="K3" s="272"/>
      <c r="L3" s="272"/>
    </row>
    <row r="4" spans="1:12" ht="13.5" customHeight="1">
      <c r="A4" s="205"/>
      <c r="B4" s="206"/>
      <c r="C4" s="276"/>
      <c r="D4" s="560" t="s">
        <v>37</v>
      </c>
      <c r="E4" s="560"/>
      <c r="F4" s="561"/>
      <c r="G4" s="387" t="s">
        <v>38</v>
      </c>
      <c r="H4" s="560"/>
      <c r="I4" s="561"/>
      <c r="J4" s="635" t="s">
        <v>39</v>
      </c>
      <c r="K4" s="636"/>
      <c r="L4" s="637"/>
    </row>
    <row r="5" spans="1:12" ht="13.5" customHeight="1">
      <c r="A5" s="191" t="s">
        <v>280</v>
      </c>
      <c r="B5" s="191" t="s">
        <v>5</v>
      </c>
      <c r="C5" s="270" t="s">
        <v>40</v>
      </c>
      <c r="D5" s="390" t="s">
        <v>0</v>
      </c>
      <c r="E5" s="390" t="s">
        <v>41</v>
      </c>
      <c r="F5" s="390" t="s">
        <v>2</v>
      </c>
      <c r="G5" s="390" t="s">
        <v>0</v>
      </c>
      <c r="H5" s="390" t="s">
        <v>41</v>
      </c>
      <c r="I5" s="390" t="s">
        <v>2</v>
      </c>
      <c r="J5" s="273" t="s">
        <v>0</v>
      </c>
      <c r="K5" s="273" t="s">
        <v>41</v>
      </c>
      <c r="L5" s="273" t="s">
        <v>2</v>
      </c>
    </row>
    <row r="6" spans="1:14" ht="12.75" customHeight="1">
      <c r="A6" s="55">
        <v>1</v>
      </c>
      <c r="B6" s="58" t="s">
        <v>7</v>
      </c>
      <c r="C6" s="194">
        <f>'TABLE-1'!F6</f>
        <v>153</v>
      </c>
      <c r="D6" s="119">
        <v>70090</v>
      </c>
      <c r="E6" s="119">
        <v>60271</v>
      </c>
      <c r="F6" s="119">
        <v>185209</v>
      </c>
      <c r="G6" s="119">
        <v>56706</v>
      </c>
      <c r="H6" s="119">
        <v>21993</v>
      </c>
      <c r="I6" s="119">
        <v>110679</v>
      </c>
      <c r="J6" s="194">
        <f aca="true" t="shared" si="0" ref="J6:J22">(G6/D6)*100</f>
        <v>80.90455129119704</v>
      </c>
      <c r="K6" s="194">
        <f>(H6/E6)*100</f>
        <v>36.49018599326376</v>
      </c>
      <c r="L6" s="194">
        <f>(I6/F6)*100</f>
        <v>59.75897499581554</v>
      </c>
      <c r="M6" s="47"/>
      <c r="N6" s="47"/>
    </row>
    <row r="7" spans="1:14" ht="12.75" customHeight="1">
      <c r="A7" s="55">
        <v>2</v>
      </c>
      <c r="B7" s="58" t="s">
        <v>8</v>
      </c>
      <c r="C7" s="194">
        <f>'TABLE-1'!F7</f>
        <v>8</v>
      </c>
      <c r="D7" s="119">
        <v>0</v>
      </c>
      <c r="E7" s="119">
        <v>0</v>
      </c>
      <c r="F7" s="119">
        <v>26421</v>
      </c>
      <c r="G7" s="119">
        <v>0</v>
      </c>
      <c r="H7" s="119">
        <v>0</v>
      </c>
      <c r="I7" s="119">
        <v>7769</v>
      </c>
      <c r="J7" s="194">
        <v>0</v>
      </c>
      <c r="K7" s="194">
        <v>0</v>
      </c>
      <c r="L7" s="194">
        <f aca="true" t="shared" si="1" ref="L7:L24">(I7/F7)*100</f>
        <v>29.404640248287343</v>
      </c>
      <c r="M7" s="47"/>
      <c r="N7" s="47"/>
    </row>
    <row r="8" spans="1:14" ht="12.75" customHeight="1">
      <c r="A8" s="55">
        <v>3</v>
      </c>
      <c r="B8" s="58" t="s">
        <v>9</v>
      </c>
      <c r="C8" s="194">
        <f>'TABLE-1'!F8</f>
        <v>71</v>
      </c>
      <c r="D8" s="119">
        <v>15473</v>
      </c>
      <c r="E8" s="119">
        <v>40899</v>
      </c>
      <c r="F8" s="119">
        <v>177759</v>
      </c>
      <c r="G8" s="119">
        <v>7885</v>
      </c>
      <c r="H8" s="119">
        <v>12945</v>
      </c>
      <c r="I8" s="119">
        <v>108437</v>
      </c>
      <c r="J8" s="194">
        <f t="shared" si="0"/>
        <v>50.959736314871066</v>
      </c>
      <c r="K8" s="194">
        <f aca="true" t="shared" si="2" ref="K8:K22">(H8/E8)*100</f>
        <v>31.65114061468496</v>
      </c>
      <c r="L8" s="194">
        <f t="shared" si="1"/>
        <v>61.00225586327556</v>
      </c>
      <c r="M8" s="47"/>
      <c r="N8" s="47"/>
    </row>
    <row r="9" spans="1:14" ht="12.75" customHeight="1">
      <c r="A9" s="55">
        <v>4</v>
      </c>
      <c r="B9" s="58" t="s">
        <v>10</v>
      </c>
      <c r="C9" s="194">
        <f>'TABLE-1'!F9</f>
        <v>258</v>
      </c>
      <c r="D9" s="119">
        <v>120521</v>
      </c>
      <c r="E9" s="119">
        <v>150782</v>
      </c>
      <c r="F9" s="119">
        <v>331906</v>
      </c>
      <c r="G9" s="119">
        <v>153396</v>
      </c>
      <c r="H9" s="119">
        <v>103221</v>
      </c>
      <c r="I9" s="119">
        <v>155326</v>
      </c>
      <c r="J9" s="194">
        <f t="shared" si="0"/>
        <v>127.27740393790295</v>
      </c>
      <c r="K9" s="194">
        <f t="shared" si="2"/>
        <v>68.45711026515102</v>
      </c>
      <c r="L9" s="194">
        <f t="shared" si="1"/>
        <v>46.79818984893313</v>
      </c>
      <c r="M9" s="47"/>
      <c r="N9" s="47"/>
    </row>
    <row r="10" spans="1:14" ht="12.75" customHeight="1">
      <c r="A10" s="55">
        <v>5</v>
      </c>
      <c r="B10" s="58" t="s">
        <v>11</v>
      </c>
      <c r="C10" s="194">
        <f>'TABLE-1'!F10</f>
        <v>108</v>
      </c>
      <c r="D10" s="119">
        <v>47516</v>
      </c>
      <c r="E10" s="119">
        <v>32776</v>
      </c>
      <c r="F10" s="119">
        <v>75578</v>
      </c>
      <c r="G10" s="119">
        <v>28145</v>
      </c>
      <c r="H10" s="119">
        <v>9981</v>
      </c>
      <c r="I10" s="119">
        <v>32376</v>
      </c>
      <c r="J10" s="194">
        <f t="shared" si="0"/>
        <v>59.23267951847798</v>
      </c>
      <c r="K10" s="194">
        <f t="shared" si="2"/>
        <v>30.452160117158893</v>
      </c>
      <c r="L10" s="194">
        <f t="shared" si="1"/>
        <v>42.8378628701474</v>
      </c>
      <c r="M10" s="47"/>
      <c r="N10" s="47"/>
    </row>
    <row r="11" spans="1:14" ht="12.75" customHeight="1">
      <c r="A11" s="55">
        <v>6</v>
      </c>
      <c r="B11" s="58" t="s">
        <v>12</v>
      </c>
      <c r="C11" s="194">
        <f>'TABLE-1'!F11</f>
        <v>45</v>
      </c>
      <c r="D11" s="119">
        <v>7099</v>
      </c>
      <c r="E11" s="119">
        <v>13240</v>
      </c>
      <c r="F11" s="119">
        <v>98991</v>
      </c>
      <c r="G11" s="119">
        <v>5036</v>
      </c>
      <c r="H11" s="119">
        <v>4436</v>
      </c>
      <c r="I11" s="119">
        <v>41485</v>
      </c>
      <c r="J11" s="194">
        <f t="shared" si="0"/>
        <v>70.93956895337371</v>
      </c>
      <c r="K11" s="194">
        <f t="shared" si="2"/>
        <v>33.50453172205438</v>
      </c>
      <c r="L11" s="194">
        <f t="shared" si="1"/>
        <v>41.90785020860483</v>
      </c>
      <c r="M11" s="47"/>
      <c r="N11" s="47"/>
    </row>
    <row r="12" spans="1:14" s="709" customFormat="1" ht="12.75" customHeight="1">
      <c r="A12" s="55">
        <v>7</v>
      </c>
      <c r="B12" s="58" t="s">
        <v>13</v>
      </c>
      <c r="C12" s="194">
        <f>'TABLE-1'!F12</f>
        <v>368</v>
      </c>
      <c r="D12" s="58">
        <v>151450</v>
      </c>
      <c r="E12" s="58">
        <v>179059</v>
      </c>
      <c r="F12" s="58">
        <v>342890</v>
      </c>
      <c r="G12" s="58">
        <v>98950</v>
      </c>
      <c r="H12" s="58">
        <v>121230</v>
      </c>
      <c r="I12" s="58">
        <v>137469</v>
      </c>
      <c r="J12" s="194">
        <f t="shared" si="0"/>
        <v>65.3350940904589</v>
      </c>
      <c r="K12" s="194">
        <f t="shared" si="2"/>
        <v>67.7039411590593</v>
      </c>
      <c r="L12" s="194">
        <f t="shared" si="1"/>
        <v>40.09128291872029</v>
      </c>
      <c r="M12" s="708"/>
      <c r="N12" s="708"/>
    </row>
    <row r="13" spans="1:14" s="709" customFormat="1" ht="12.75" customHeight="1">
      <c r="A13" s="55">
        <v>8</v>
      </c>
      <c r="B13" s="58" t="s">
        <v>164</v>
      </c>
      <c r="C13" s="194">
        <f>'TABLE-1'!F13</f>
        <v>17</v>
      </c>
      <c r="D13" s="58">
        <v>0</v>
      </c>
      <c r="E13" s="58">
        <v>648</v>
      </c>
      <c r="F13" s="58">
        <v>25649</v>
      </c>
      <c r="G13" s="58">
        <v>0</v>
      </c>
      <c r="H13" s="58">
        <v>76</v>
      </c>
      <c r="I13" s="58">
        <v>6522</v>
      </c>
      <c r="J13" s="194">
        <v>0</v>
      </c>
      <c r="K13" s="194">
        <v>0</v>
      </c>
      <c r="L13" s="194">
        <f t="shared" si="1"/>
        <v>25.427891925611135</v>
      </c>
      <c r="M13" s="708"/>
      <c r="N13" s="708"/>
    </row>
    <row r="14" spans="1:14" ht="12.75" customHeight="1">
      <c r="A14" s="55">
        <v>9</v>
      </c>
      <c r="B14" s="58" t="s">
        <v>14</v>
      </c>
      <c r="C14" s="194">
        <f>'TABLE-1'!F14</f>
        <v>35</v>
      </c>
      <c r="D14" s="119">
        <v>2431</v>
      </c>
      <c r="E14" s="119">
        <v>14542</v>
      </c>
      <c r="F14" s="119">
        <v>95586</v>
      </c>
      <c r="G14" s="119">
        <v>1039</v>
      </c>
      <c r="H14" s="119">
        <v>5231</v>
      </c>
      <c r="I14" s="119">
        <v>56739</v>
      </c>
      <c r="J14" s="194">
        <f t="shared" si="0"/>
        <v>42.73961332784862</v>
      </c>
      <c r="K14" s="194">
        <f t="shared" si="2"/>
        <v>35.97166827121441</v>
      </c>
      <c r="L14" s="194">
        <f t="shared" si="1"/>
        <v>59.35911116690728</v>
      </c>
      <c r="M14" s="47"/>
      <c r="N14" s="47"/>
    </row>
    <row r="15" spans="1:14" ht="12.75" customHeight="1">
      <c r="A15" s="55">
        <v>10</v>
      </c>
      <c r="B15" s="58" t="s">
        <v>15</v>
      </c>
      <c r="C15" s="194">
        <f>'TABLE-1'!F15</f>
        <v>10</v>
      </c>
      <c r="D15" s="119">
        <v>0</v>
      </c>
      <c r="E15" s="119">
        <v>448</v>
      </c>
      <c r="F15" s="119">
        <v>18734</v>
      </c>
      <c r="G15" s="119">
        <v>0</v>
      </c>
      <c r="H15" s="119">
        <v>590</v>
      </c>
      <c r="I15" s="119">
        <v>6266</v>
      </c>
      <c r="J15" s="194">
        <v>0</v>
      </c>
      <c r="K15" s="194">
        <v>0</v>
      </c>
      <c r="L15" s="194">
        <f t="shared" si="1"/>
        <v>33.44720828440269</v>
      </c>
      <c r="M15" s="47"/>
      <c r="N15" s="47"/>
    </row>
    <row r="16" spans="1:14" ht="12.75" customHeight="1">
      <c r="A16" s="55">
        <v>11</v>
      </c>
      <c r="B16" s="58" t="s">
        <v>16</v>
      </c>
      <c r="C16" s="194">
        <f>'TABLE-1'!F16</f>
        <v>14</v>
      </c>
      <c r="D16" s="119">
        <v>630</v>
      </c>
      <c r="E16" s="119">
        <v>0</v>
      </c>
      <c r="F16" s="119">
        <v>33726</v>
      </c>
      <c r="G16" s="119">
        <v>180</v>
      </c>
      <c r="H16" s="119">
        <v>0</v>
      </c>
      <c r="I16" s="119">
        <v>11811</v>
      </c>
      <c r="J16" s="194">
        <f t="shared" si="0"/>
        <v>28.57142857142857</v>
      </c>
      <c r="K16" s="194">
        <v>0</v>
      </c>
      <c r="L16" s="194">
        <f t="shared" si="1"/>
        <v>35.02045899306173</v>
      </c>
      <c r="M16" s="47"/>
      <c r="N16" s="47"/>
    </row>
    <row r="17" spans="1:14" ht="12.75" customHeight="1">
      <c r="A17" s="55">
        <v>12</v>
      </c>
      <c r="B17" s="58" t="s">
        <v>288</v>
      </c>
      <c r="C17" s="194">
        <f>'TABLE-1'!F17</f>
        <v>47</v>
      </c>
      <c r="D17" s="119">
        <v>0</v>
      </c>
      <c r="E17" s="119">
        <v>18701</v>
      </c>
      <c r="F17" s="119">
        <v>175544</v>
      </c>
      <c r="G17" s="119">
        <v>0</v>
      </c>
      <c r="H17" s="119">
        <v>9326</v>
      </c>
      <c r="I17" s="119">
        <v>67544</v>
      </c>
      <c r="J17" s="194">
        <v>0</v>
      </c>
      <c r="K17" s="194">
        <f t="shared" si="2"/>
        <v>49.8689909630501</v>
      </c>
      <c r="L17" s="194">
        <f t="shared" si="1"/>
        <v>38.476963040605206</v>
      </c>
      <c r="M17" s="47"/>
      <c r="N17" s="47"/>
    </row>
    <row r="18" spans="1:14" ht="12.75" customHeight="1">
      <c r="A18" s="55">
        <v>13</v>
      </c>
      <c r="B18" s="58" t="s">
        <v>166</v>
      </c>
      <c r="C18" s="194">
        <f>'TABLE-1'!F18</f>
        <v>26</v>
      </c>
      <c r="D18" s="119">
        <v>3085</v>
      </c>
      <c r="E18" s="119">
        <v>18244</v>
      </c>
      <c r="F18" s="119">
        <v>25599</v>
      </c>
      <c r="G18" s="119">
        <v>1861</v>
      </c>
      <c r="H18" s="119">
        <v>6456</v>
      </c>
      <c r="I18" s="119">
        <v>13878</v>
      </c>
      <c r="J18" s="194">
        <f t="shared" si="0"/>
        <v>60.32414910858995</v>
      </c>
      <c r="K18" s="194">
        <f t="shared" si="2"/>
        <v>35.3869765402324</v>
      </c>
      <c r="L18" s="194">
        <f t="shared" si="1"/>
        <v>54.21305519746865</v>
      </c>
      <c r="M18" s="47"/>
      <c r="N18" s="47"/>
    </row>
    <row r="19" spans="1:14" ht="12.75" customHeight="1">
      <c r="A19" s="55">
        <v>14</v>
      </c>
      <c r="B19" s="58" t="s">
        <v>78</v>
      </c>
      <c r="C19" s="194">
        <f>'TABLE-1'!F19</f>
        <v>163</v>
      </c>
      <c r="D19" s="119">
        <v>44561</v>
      </c>
      <c r="E19" s="119">
        <v>107540</v>
      </c>
      <c r="F19" s="119">
        <v>289924</v>
      </c>
      <c r="G19" s="119">
        <v>34350</v>
      </c>
      <c r="H19" s="119">
        <v>39021</v>
      </c>
      <c r="I19" s="119">
        <v>177926</v>
      </c>
      <c r="J19" s="194">
        <f t="shared" si="0"/>
        <v>77.08534368618298</v>
      </c>
      <c r="K19" s="194">
        <f t="shared" si="2"/>
        <v>36.285103217407475</v>
      </c>
      <c r="L19" s="194">
        <f t="shared" si="1"/>
        <v>61.36987624342931</v>
      </c>
      <c r="M19" s="47"/>
      <c r="N19" s="47"/>
    </row>
    <row r="20" spans="1:14" ht="12.75" customHeight="1">
      <c r="A20" s="55">
        <v>15</v>
      </c>
      <c r="B20" s="58" t="s">
        <v>106</v>
      </c>
      <c r="C20" s="194">
        <f>'TABLE-1'!F20</f>
        <v>37</v>
      </c>
      <c r="D20" s="119">
        <v>6518</v>
      </c>
      <c r="E20" s="119">
        <v>5350</v>
      </c>
      <c r="F20" s="119">
        <v>45189</v>
      </c>
      <c r="G20" s="119">
        <v>4503</v>
      </c>
      <c r="H20" s="119">
        <v>1916</v>
      </c>
      <c r="I20" s="119">
        <v>25773</v>
      </c>
      <c r="J20" s="194">
        <f t="shared" si="0"/>
        <v>69.08560908254066</v>
      </c>
      <c r="K20" s="194">
        <f t="shared" si="2"/>
        <v>35.81308411214953</v>
      </c>
      <c r="L20" s="194">
        <f t="shared" si="1"/>
        <v>57.033791409413794</v>
      </c>
      <c r="M20" s="47"/>
      <c r="N20" s="47"/>
    </row>
    <row r="21" spans="1:14" s="709" customFormat="1" ht="12.75" customHeight="1">
      <c r="A21" s="55">
        <v>16</v>
      </c>
      <c r="B21" s="58" t="s">
        <v>20</v>
      </c>
      <c r="C21" s="194">
        <f>'TABLE-1'!F21</f>
        <v>109</v>
      </c>
      <c r="D21" s="58">
        <v>24726</v>
      </c>
      <c r="E21" s="58">
        <v>34342</v>
      </c>
      <c r="F21" s="58">
        <v>215673</v>
      </c>
      <c r="G21" s="58">
        <v>24814</v>
      </c>
      <c r="H21" s="58">
        <v>16225</v>
      </c>
      <c r="I21" s="58">
        <v>149845</v>
      </c>
      <c r="J21" s="194">
        <f t="shared" si="0"/>
        <v>100.35590067135809</v>
      </c>
      <c r="K21" s="194">
        <f t="shared" si="2"/>
        <v>47.24535554131967</v>
      </c>
      <c r="L21" s="194">
        <f t="shared" si="1"/>
        <v>69.47786695599356</v>
      </c>
      <c r="M21" s="708"/>
      <c r="N21" s="708"/>
    </row>
    <row r="22" spans="1:14" ht="12.75" customHeight="1">
      <c r="A22" s="55">
        <v>17</v>
      </c>
      <c r="B22" s="58" t="s">
        <v>21</v>
      </c>
      <c r="C22" s="194">
        <f>'TABLE-1'!F22</f>
        <v>174</v>
      </c>
      <c r="D22" s="119">
        <v>132968</v>
      </c>
      <c r="E22" s="119">
        <v>134331</v>
      </c>
      <c r="F22" s="119">
        <v>381592</v>
      </c>
      <c r="G22" s="119">
        <v>45169</v>
      </c>
      <c r="H22" s="119">
        <v>38029</v>
      </c>
      <c r="I22" s="119">
        <v>136549</v>
      </c>
      <c r="J22" s="194">
        <f t="shared" si="0"/>
        <v>33.96982732687564</v>
      </c>
      <c r="K22" s="194">
        <f t="shared" si="2"/>
        <v>28.309921015997798</v>
      </c>
      <c r="L22" s="194">
        <f t="shared" si="1"/>
        <v>35.78403111176335</v>
      </c>
      <c r="M22" s="47"/>
      <c r="N22" s="47"/>
    </row>
    <row r="23" spans="1:14" ht="12.75" customHeight="1">
      <c r="A23" s="55">
        <v>18</v>
      </c>
      <c r="B23" s="58" t="s">
        <v>19</v>
      </c>
      <c r="C23" s="194">
        <f>'TABLE-1'!F23</f>
        <v>10</v>
      </c>
      <c r="D23" s="119">
        <v>0</v>
      </c>
      <c r="E23" s="119">
        <v>0</v>
      </c>
      <c r="F23" s="119">
        <v>7024</v>
      </c>
      <c r="G23" s="119">
        <v>0</v>
      </c>
      <c r="H23" s="119">
        <v>0</v>
      </c>
      <c r="I23" s="119">
        <v>8644</v>
      </c>
      <c r="J23" s="194">
        <v>0</v>
      </c>
      <c r="K23" s="194">
        <v>0</v>
      </c>
      <c r="L23" s="194">
        <f t="shared" si="1"/>
        <v>123.06378132118452</v>
      </c>
      <c r="M23" s="47"/>
      <c r="N23" s="47"/>
    </row>
    <row r="24" spans="1:14" ht="12.75" customHeight="1">
      <c r="A24" s="55">
        <v>19</v>
      </c>
      <c r="B24" s="58" t="s">
        <v>126</v>
      </c>
      <c r="C24" s="194">
        <f>'TABLE-1'!F24</f>
        <v>9</v>
      </c>
      <c r="D24" s="119">
        <v>0</v>
      </c>
      <c r="E24" s="119">
        <v>0</v>
      </c>
      <c r="F24" s="119">
        <v>28915</v>
      </c>
      <c r="G24" s="119">
        <v>0</v>
      </c>
      <c r="H24" s="119">
        <v>0</v>
      </c>
      <c r="I24" s="119">
        <v>11821</v>
      </c>
      <c r="J24" s="194">
        <v>0</v>
      </c>
      <c r="K24" s="194">
        <v>0</v>
      </c>
      <c r="L24" s="194">
        <f t="shared" si="1"/>
        <v>40.88189521009856</v>
      </c>
      <c r="M24" s="47"/>
      <c r="N24" s="47"/>
    </row>
    <row r="25" spans="1:14" s="36" customFormat="1" ht="12.75" customHeight="1">
      <c r="A25" s="191"/>
      <c r="B25" s="59" t="s">
        <v>226</v>
      </c>
      <c r="C25" s="270">
        <f aca="true" t="shared" si="3" ref="C25:I25">SUM(C6:C24)</f>
        <v>1662</v>
      </c>
      <c r="D25" s="124">
        <f t="shared" si="3"/>
        <v>627068</v>
      </c>
      <c r="E25" s="124">
        <f t="shared" si="3"/>
        <v>811173</v>
      </c>
      <c r="F25" s="124">
        <f t="shared" si="3"/>
        <v>2581909</v>
      </c>
      <c r="G25" s="124">
        <f t="shared" si="3"/>
        <v>462034</v>
      </c>
      <c r="H25" s="124">
        <f t="shared" si="3"/>
        <v>390676</v>
      </c>
      <c r="I25" s="124">
        <f t="shared" si="3"/>
        <v>1266859</v>
      </c>
      <c r="J25" s="270">
        <f>(G25/D25)*100</f>
        <v>73.68164218234705</v>
      </c>
      <c r="K25" s="270">
        <f>(H25/E25)*100</f>
        <v>48.16185943072563</v>
      </c>
      <c r="L25" s="270">
        <f>(I25/F25)*100</f>
        <v>49.066756419378066</v>
      </c>
      <c r="M25" s="35"/>
      <c r="N25" s="35"/>
    </row>
    <row r="26" spans="1:14" ht="12.75" customHeight="1">
      <c r="A26" s="55">
        <v>20</v>
      </c>
      <c r="B26" s="58" t="s">
        <v>23</v>
      </c>
      <c r="C26" s="194">
        <f>'TABLE-1'!F26</f>
        <v>3</v>
      </c>
      <c r="D26" s="119">
        <v>0</v>
      </c>
      <c r="E26" s="119">
        <v>0</v>
      </c>
      <c r="F26" s="119">
        <v>8313</v>
      </c>
      <c r="G26" s="119">
        <v>0</v>
      </c>
      <c r="H26" s="119">
        <v>0</v>
      </c>
      <c r="I26" s="119">
        <v>11388</v>
      </c>
      <c r="J26" s="194">
        <v>0</v>
      </c>
      <c r="K26" s="194">
        <v>0</v>
      </c>
      <c r="L26" s="194">
        <f aca="true" t="shared" si="4" ref="L26:L33">(I26/F26)*100</f>
        <v>136.99025622518946</v>
      </c>
      <c r="M26" s="47"/>
      <c r="N26" s="47"/>
    </row>
    <row r="27" spans="1:14" ht="12.75" customHeight="1">
      <c r="A27" s="55">
        <v>21</v>
      </c>
      <c r="B27" s="58" t="s">
        <v>274</v>
      </c>
      <c r="C27" s="194">
        <f>'TABLE-1'!F27</f>
        <v>2</v>
      </c>
      <c r="D27" s="119">
        <v>0</v>
      </c>
      <c r="E27" s="119">
        <v>0</v>
      </c>
      <c r="F27" s="119">
        <v>35373</v>
      </c>
      <c r="G27" s="119">
        <v>0</v>
      </c>
      <c r="H27" s="119">
        <v>0</v>
      </c>
      <c r="I27" s="119">
        <v>36798</v>
      </c>
      <c r="J27" s="194">
        <v>0</v>
      </c>
      <c r="K27" s="194">
        <v>0</v>
      </c>
      <c r="L27" s="194">
        <f t="shared" si="4"/>
        <v>104.02849631074548</v>
      </c>
      <c r="M27" s="47"/>
      <c r="N27" s="47"/>
    </row>
    <row r="28" spans="1:14" ht="12.75" customHeight="1">
      <c r="A28" s="55">
        <v>22</v>
      </c>
      <c r="B28" s="58" t="s">
        <v>171</v>
      </c>
      <c r="C28" s="194">
        <f>'TABLE-1'!F28</f>
        <v>5</v>
      </c>
      <c r="D28" s="119">
        <v>0</v>
      </c>
      <c r="E28" s="119">
        <v>0</v>
      </c>
      <c r="F28" s="119">
        <v>11973</v>
      </c>
      <c r="G28" s="119">
        <v>0</v>
      </c>
      <c r="H28" s="119">
        <v>0</v>
      </c>
      <c r="I28" s="119">
        <v>24008</v>
      </c>
      <c r="J28" s="194">
        <v>0</v>
      </c>
      <c r="K28" s="194">
        <v>0</v>
      </c>
      <c r="L28" s="194">
        <v>254</v>
      </c>
      <c r="M28" s="47"/>
      <c r="N28" s="47"/>
    </row>
    <row r="29" spans="1:14" ht="12.75" customHeight="1">
      <c r="A29" s="55">
        <v>23</v>
      </c>
      <c r="B29" s="58" t="s">
        <v>22</v>
      </c>
      <c r="C29" s="194">
        <f>'TABLE-1'!F29</f>
        <v>2</v>
      </c>
      <c r="D29" s="119">
        <v>0</v>
      </c>
      <c r="E29" s="119">
        <v>0</v>
      </c>
      <c r="F29" s="119">
        <v>30702</v>
      </c>
      <c r="G29" s="119">
        <v>0</v>
      </c>
      <c r="H29" s="119">
        <v>0</v>
      </c>
      <c r="I29" s="119">
        <v>58008</v>
      </c>
      <c r="J29" s="194">
        <v>0</v>
      </c>
      <c r="K29" s="194">
        <v>0</v>
      </c>
      <c r="L29" s="194">
        <f t="shared" si="4"/>
        <v>188.93883134649207</v>
      </c>
      <c r="M29" s="47"/>
      <c r="N29" s="47"/>
    </row>
    <row r="30" spans="1:14" s="709" customFormat="1" ht="12.75" customHeight="1">
      <c r="A30" s="55">
        <v>24</v>
      </c>
      <c r="B30" s="58" t="s">
        <v>143</v>
      </c>
      <c r="C30" s="194">
        <f>'TABLE-1'!F30</f>
        <v>8</v>
      </c>
      <c r="D30" s="58">
        <v>0</v>
      </c>
      <c r="E30" s="58">
        <v>4539</v>
      </c>
      <c r="F30" s="58">
        <v>18153</v>
      </c>
      <c r="G30" s="58">
        <v>0</v>
      </c>
      <c r="H30" s="58">
        <v>1171</v>
      </c>
      <c r="I30" s="58">
        <v>15263</v>
      </c>
      <c r="J30" s="194">
        <v>0</v>
      </c>
      <c r="K30" s="194">
        <f aca="true" t="shared" si="5" ref="K30:K35">(H30/E30)*100</f>
        <v>25.79863406036572</v>
      </c>
      <c r="L30" s="194">
        <f t="shared" si="4"/>
        <v>84.07976642979122</v>
      </c>
      <c r="M30" s="708"/>
      <c r="N30" s="708"/>
    </row>
    <row r="31" spans="1:14" ht="12.75" customHeight="1">
      <c r="A31" s="55">
        <v>25</v>
      </c>
      <c r="B31" s="58" t="s">
        <v>18</v>
      </c>
      <c r="C31" s="194">
        <f>'TABLE-1'!F31</f>
        <v>571</v>
      </c>
      <c r="D31" s="119">
        <v>177719</v>
      </c>
      <c r="E31" s="119">
        <v>539004</v>
      </c>
      <c r="F31" s="119">
        <v>1286907</v>
      </c>
      <c r="G31" s="119">
        <v>128300</v>
      </c>
      <c r="H31" s="119">
        <v>319285</v>
      </c>
      <c r="I31" s="119">
        <v>1004131</v>
      </c>
      <c r="J31" s="194">
        <f>(G31/D31)*100</f>
        <v>72.19261868455258</v>
      </c>
      <c r="K31" s="194">
        <f t="shared" si="5"/>
        <v>59.23610956504961</v>
      </c>
      <c r="L31" s="194">
        <f t="shared" si="4"/>
        <v>78.02669501370339</v>
      </c>
      <c r="M31" s="47"/>
      <c r="N31" s="47"/>
    </row>
    <row r="32" spans="1:14" ht="12.75" customHeight="1">
      <c r="A32" s="55">
        <v>26</v>
      </c>
      <c r="B32" s="58" t="s">
        <v>105</v>
      </c>
      <c r="C32" s="194">
        <f>'TABLE-1'!F32</f>
        <v>349</v>
      </c>
      <c r="D32" s="119">
        <v>99223</v>
      </c>
      <c r="E32" s="119">
        <v>394167</v>
      </c>
      <c r="F32" s="119">
        <v>992567</v>
      </c>
      <c r="G32" s="119">
        <v>103567</v>
      </c>
      <c r="H32" s="119">
        <v>199296</v>
      </c>
      <c r="I32" s="119">
        <v>342962</v>
      </c>
      <c r="J32" s="194">
        <f>(G32/D32)*100</f>
        <v>104.37801719359423</v>
      </c>
      <c r="K32" s="194">
        <f t="shared" si="5"/>
        <v>50.56131030755999</v>
      </c>
      <c r="L32" s="194">
        <f t="shared" si="4"/>
        <v>34.55303269199963</v>
      </c>
      <c r="M32" s="47"/>
      <c r="N32" s="47"/>
    </row>
    <row r="33" spans="1:14" s="36" customFormat="1" ht="12.75" customHeight="1">
      <c r="A33" s="191"/>
      <c r="B33" s="59" t="s">
        <v>228</v>
      </c>
      <c r="C33" s="270">
        <f aca="true" t="shared" si="6" ref="C33:I33">SUM(C26:C32)</f>
        <v>940</v>
      </c>
      <c r="D33" s="124">
        <f t="shared" si="6"/>
        <v>276942</v>
      </c>
      <c r="E33" s="124">
        <f t="shared" si="6"/>
        <v>937710</v>
      </c>
      <c r="F33" s="124">
        <f t="shared" si="6"/>
        <v>2383988</v>
      </c>
      <c r="G33" s="124">
        <f t="shared" si="6"/>
        <v>231867</v>
      </c>
      <c r="H33" s="124">
        <f t="shared" si="6"/>
        <v>519752</v>
      </c>
      <c r="I33" s="124">
        <f t="shared" si="6"/>
        <v>1492558</v>
      </c>
      <c r="J33" s="270">
        <f>(G33/D33)*100</f>
        <v>83.72402885802803</v>
      </c>
      <c r="K33" s="270">
        <f t="shared" si="5"/>
        <v>55.42779750669183</v>
      </c>
      <c r="L33" s="270">
        <f t="shared" si="4"/>
        <v>62.60761379671374</v>
      </c>
      <c r="M33" s="35"/>
      <c r="N33" s="35"/>
    </row>
    <row r="34" spans="1:14" ht="12.75" customHeight="1">
      <c r="A34" s="55">
        <v>27</v>
      </c>
      <c r="B34" s="58" t="s">
        <v>165</v>
      </c>
      <c r="C34" s="194">
        <f>'TABLE-1'!F34</f>
        <v>22</v>
      </c>
      <c r="D34" s="119">
        <v>0</v>
      </c>
      <c r="E34" s="119">
        <v>10760</v>
      </c>
      <c r="F34" s="119">
        <v>39372</v>
      </c>
      <c r="G34" s="119">
        <v>0</v>
      </c>
      <c r="H34" s="119">
        <v>2107</v>
      </c>
      <c r="I34" s="119">
        <v>8742</v>
      </c>
      <c r="J34" s="194">
        <v>0</v>
      </c>
      <c r="K34" s="194">
        <f t="shared" si="5"/>
        <v>19.5817843866171</v>
      </c>
      <c r="L34" s="194">
        <f aca="true" t="shared" si="7" ref="L34:L46">(I34/F34)*100</f>
        <v>22.203596464492534</v>
      </c>
      <c r="M34" s="47"/>
      <c r="N34" s="47"/>
    </row>
    <row r="35" spans="1:14" s="709" customFormat="1" ht="12.75" customHeight="1">
      <c r="A35" s="55">
        <v>28</v>
      </c>
      <c r="B35" s="58" t="s">
        <v>234</v>
      </c>
      <c r="C35" s="194">
        <f>'TABLE-1'!F35</f>
        <v>37</v>
      </c>
      <c r="D35" s="58">
        <v>183</v>
      </c>
      <c r="E35" s="58">
        <v>3374</v>
      </c>
      <c r="F35" s="58">
        <v>125265</v>
      </c>
      <c r="G35" s="58">
        <v>113</v>
      </c>
      <c r="H35" s="58">
        <v>3317</v>
      </c>
      <c r="I35" s="58">
        <v>134619</v>
      </c>
      <c r="J35" s="194">
        <v>0</v>
      </c>
      <c r="K35" s="194">
        <f t="shared" si="5"/>
        <v>98.31061055127445</v>
      </c>
      <c r="L35" s="194">
        <f t="shared" si="7"/>
        <v>107.46736917734403</v>
      </c>
      <c r="M35" s="708"/>
      <c r="N35" s="708"/>
    </row>
    <row r="36" spans="1:14" ht="12.75" customHeight="1">
      <c r="A36" s="55">
        <v>29</v>
      </c>
      <c r="B36" s="58" t="s">
        <v>220</v>
      </c>
      <c r="C36" s="194">
        <f>'TABLE-1'!F36</f>
        <v>43</v>
      </c>
      <c r="D36" s="119">
        <v>0</v>
      </c>
      <c r="E36" s="119">
        <v>0</v>
      </c>
      <c r="F36" s="119">
        <v>149987</v>
      </c>
      <c r="G36" s="119">
        <v>0</v>
      </c>
      <c r="H36" s="119">
        <v>0</v>
      </c>
      <c r="I36" s="119">
        <v>380347</v>
      </c>
      <c r="J36" s="194">
        <v>0</v>
      </c>
      <c r="K36" s="194">
        <v>0</v>
      </c>
      <c r="L36" s="194">
        <f t="shared" si="7"/>
        <v>253.58664417582858</v>
      </c>
      <c r="M36" s="47"/>
      <c r="N36" s="47"/>
    </row>
    <row r="37" spans="1:14" ht="12.75" customHeight="1">
      <c r="A37" s="55">
        <v>30</v>
      </c>
      <c r="B37" s="58" t="s">
        <v>239</v>
      </c>
      <c r="C37" s="194">
        <f>'TABLE-1'!F37</f>
        <v>20</v>
      </c>
      <c r="D37" s="119">
        <v>0</v>
      </c>
      <c r="E37" s="119">
        <v>30536</v>
      </c>
      <c r="F37" s="119">
        <v>86114</v>
      </c>
      <c r="G37" s="119">
        <v>0</v>
      </c>
      <c r="H37" s="119">
        <v>9244</v>
      </c>
      <c r="I37" s="119">
        <v>72700</v>
      </c>
      <c r="J37" s="194">
        <v>0</v>
      </c>
      <c r="K37" s="194">
        <f>(H37/E37)*100</f>
        <v>30.27246528687451</v>
      </c>
      <c r="L37" s="194">
        <f t="shared" si="7"/>
        <v>84.42297419699469</v>
      </c>
      <c r="M37" s="47"/>
      <c r="N37" s="47"/>
    </row>
    <row r="38" spans="1:14" s="709" customFormat="1" ht="12.75" customHeight="1">
      <c r="A38" s="55">
        <v>31</v>
      </c>
      <c r="B38" s="58" t="s">
        <v>221</v>
      </c>
      <c r="C38" s="194">
        <f>'TABLE-1'!F38</f>
        <v>5</v>
      </c>
      <c r="D38" s="58">
        <v>0</v>
      </c>
      <c r="E38" s="58">
        <v>0</v>
      </c>
      <c r="F38" s="58">
        <v>45502</v>
      </c>
      <c r="G38" s="58">
        <v>0</v>
      </c>
      <c r="H38" s="58">
        <v>0</v>
      </c>
      <c r="I38" s="58">
        <v>5643</v>
      </c>
      <c r="J38" s="194">
        <v>0</v>
      </c>
      <c r="K38" s="194">
        <v>0</v>
      </c>
      <c r="L38" s="194">
        <f t="shared" si="7"/>
        <v>12.401652674607709</v>
      </c>
      <c r="M38" s="708"/>
      <c r="N38" s="708"/>
    </row>
    <row r="39" spans="1:14" ht="12.75" customHeight="1">
      <c r="A39" s="55">
        <v>32</v>
      </c>
      <c r="B39" s="58" t="s">
        <v>256</v>
      </c>
      <c r="C39" s="194">
        <f>'TABLE-1'!F39</f>
        <v>2</v>
      </c>
      <c r="D39" s="119">
        <v>0</v>
      </c>
      <c r="E39" s="119">
        <v>0</v>
      </c>
      <c r="F39" s="119">
        <v>15654</v>
      </c>
      <c r="G39" s="119">
        <v>0</v>
      </c>
      <c r="H39" s="119">
        <v>0</v>
      </c>
      <c r="I39" s="119">
        <v>6524</v>
      </c>
      <c r="J39" s="194">
        <v>0</v>
      </c>
      <c r="K39" s="194">
        <v>0</v>
      </c>
      <c r="L39" s="194">
        <f t="shared" si="7"/>
        <v>41.676248882074866</v>
      </c>
      <c r="M39" s="47"/>
      <c r="N39" s="47"/>
    </row>
    <row r="40" spans="1:14" ht="12.75" customHeight="1">
      <c r="A40" s="113">
        <v>33</v>
      </c>
      <c r="B40" s="116" t="s">
        <v>455</v>
      </c>
      <c r="C40" s="194">
        <f>'TABLE-1'!F40</f>
        <v>2</v>
      </c>
      <c r="D40" s="119"/>
      <c r="E40" s="119">
        <v>0</v>
      </c>
      <c r="F40" s="119">
        <v>1957</v>
      </c>
      <c r="G40" s="119">
        <v>0</v>
      </c>
      <c r="H40" s="119">
        <v>0</v>
      </c>
      <c r="I40" s="119">
        <v>2043</v>
      </c>
      <c r="J40" s="194">
        <v>0</v>
      </c>
      <c r="K40" s="194">
        <v>0</v>
      </c>
      <c r="L40" s="194">
        <f>(I40/F40)*100</f>
        <v>104.39448134900357</v>
      </c>
      <c r="M40" s="47"/>
      <c r="N40" s="47"/>
    </row>
    <row r="41" spans="1:14" s="709" customFormat="1" ht="12.75" customHeight="1">
      <c r="A41" s="55">
        <v>34</v>
      </c>
      <c r="B41" s="58" t="s">
        <v>243</v>
      </c>
      <c r="C41" s="194">
        <f>'TABLE-1'!F41</f>
        <v>1</v>
      </c>
      <c r="D41" s="58">
        <v>0</v>
      </c>
      <c r="E41" s="58">
        <v>0</v>
      </c>
      <c r="F41" s="58">
        <v>1101</v>
      </c>
      <c r="G41" s="58">
        <v>0</v>
      </c>
      <c r="H41" s="58">
        <v>0</v>
      </c>
      <c r="I41" s="58">
        <v>955</v>
      </c>
      <c r="J41" s="194">
        <v>0</v>
      </c>
      <c r="K41" s="194">
        <v>0</v>
      </c>
      <c r="L41" s="194">
        <f t="shared" si="7"/>
        <v>86.73932788374205</v>
      </c>
      <c r="M41" s="708"/>
      <c r="N41" s="708"/>
    </row>
    <row r="42" spans="1:14" ht="12.75" customHeight="1">
      <c r="A42" s="55">
        <v>35</v>
      </c>
      <c r="B42" s="52" t="s">
        <v>261</v>
      </c>
      <c r="C42" s="194">
        <f>'TABLE-1'!F42</f>
        <v>3</v>
      </c>
      <c r="D42" s="119">
        <v>0</v>
      </c>
      <c r="E42" s="119">
        <v>0</v>
      </c>
      <c r="F42" s="119">
        <v>12095</v>
      </c>
      <c r="G42" s="119">
        <v>0</v>
      </c>
      <c r="H42" s="119">
        <v>0</v>
      </c>
      <c r="I42" s="119">
        <v>6692</v>
      </c>
      <c r="J42" s="194">
        <v>0</v>
      </c>
      <c r="K42" s="194">
        <v>0</v>
      </c>
      <c r="L42" s="194">
        <f t="shared" si="7"/>
        <v>55.32864820173625</v>
      </c>
      <c r="M42" s="47"/>
      <c r="N42" s="47"/>
    </row>
    <row r="43" spans="1:14" ht="12.75" customHeight="1">
      <c r="A43" s="55">
        <v>36</v>
      </c>
      <c r="B43" s="52" t="s">
        <v>24</v>
      </c>
      <c r="C43" s="194">
        <f>'TABLE-1'!F43</f>
        <v>2</v>
      </c>
      <c r="D43" s="119">
        <v>0</v>
      </c>
      <c r="E43" s="119">
        <v>0</v>
      </c>
      <c r="F43" s="119">
        <v>15372</v>
      </c>
      <c r="G43" s="119">
        <v>0</v>
      </c>
      <c r="H43" s="119">
        <v>0</v>
      </c>
      <c r="I43" s="119">
        <v>3616</v>
      </c>
      <c r="J43" s="194">
        <v>0</v>
      </c>
      <c r="K43" s="194">
        <v>0</v>
      </c>
      <c r="L43" s="194">
        <f t="shared" si="7"/>
        <v>23.52328909705959</v>
      </c>
      <c r="M43" s="47"/>
      <c r="N43" s="47"/>
    </row>
    <row r="44" spans="1:14" ht="12.75" customHeight="1">
      <c r="A44" s="55">
        <v>37</v>
      </c>
      <c r="B44" s="52" t="s">
        <v>225</v>
      </c>
      <c r="C44" s="194">
        <f>'TABLE-1'!F44</f>
        <v>1</v>
      </c>
      <c r="D44" s="119">
        <v>0</v>
      </c>
      <c r="E44" s="119">
        <v>0</v>
      </c>
      <c r="F44" s="119">
        <v>3068</v>
      </c>
      <c r="G44" s="119">
        <v>0</v>
      </c>
      <c r="H44" s="119">
        <v>0</v>
      </c>
      <c r="I44" s="119">
        <v>3602</v>
      </c>
      <c r="J44" s="194">
        <v>0</v>
      </c>
      <c r="K44" s="194">
        <v>0</v>
      </c>
      <c r="L44" s="194">
        <f t="shared" si="7"/>
        <v>117.40547588005215</v>
      </c>
      <c r="M44" s="47"/>
      <c r="N44" s="47"/>
    </row>
    <row r="45" spans="1:14" ht="12.75" customHeight="1">
      <c r="A45" s="55">
        <v>38</v>
      </c>
      <c r="B45" s="52" t="s">
        <v>456</v>
      </c>
      <c r="C45" s="194">
        <f>'TABLE-1'!F45</f>
        <v>2</v>
      </c>
      <c r="D45" s="119">
        <v>0</v>
      </c>
      <c r="E45" s="119">
        <v>0</v>
      </c>
      <c r="F45" s="119">
        <v>2601</v>
      </c>
      <c r="G45" s="119">
        <v>0</v>
      </c>
      <c r="H45" s="119">
        <v>0</v>
      </c>
      <c r="I45" s="119">
        <v>438</v>
      </c>
      <c r="J45" s="194">
        <v>0</v>
      </c>
      <c r="K45" s="194">
        <v>0</v>
      </c>
      <c r="L45" s="194">
        <f t="shared" si="7"/>
        <v>16.839677047289502</v>
      </c>
      <c r="M45" s="47"/>
      <c r="N45" s="47"/>
    </row>
    <row r="46" spans="1:14" ht="12.75" customHeight="1">
      <c r="A46" s="55">
        <v>39</v>
      </c>
      <c r="B46" s="58" t="s">
        <v>536</v>
      </c>
      <c r="C46" s="194">
        <f>'TABLE-1'!F46</f>
        <v>26</v>
      </c>
      <c r="D46" s="119">
        <v>289</v>
      </c>
      <c r="E46" s="119">
        <v>1845</v>
      </c>
      <c r="F46" s="119">
        <v>107535</v>
      </c>
      <c r="G46" s="119">
        <v>0</v>
      </c>
      <c r="H46" s="119">
        <v>121</v>
      </c>
      <c r="I46" s="119">
        <v>91084</v>
      </c>
      <c r="J46" s="194">
        <v>0</v>
      </c>
      <c r="K46" s="194">
        <f>(H46/E46)*100</f>
        <v>6.558265582655827</v>
      </c>
      <c r="L46" s="194">
        <f t="shared" si="7"/>
        <v>84.70172501976101</v>
      </c>
      <c r="M46" s="47"/>
      <c r="N46" s="47"/>
    </row>
    <row r="47" spans="1:14" ht="12.75" customHeight="1">
      <c r="A47" s="55"/>
      <c r="B47" s="59" t="s">
        <v>227</v>
      </c>
      <c r="C47" s="270">
        <f>SUM(C34:C46)</f>
        <v>166</v>
      </c>
      <c r="D47" s="124">
        <f aca="true" t="shared" si="8" ref="D47:I47">SUM(D34:D46)</f>
        <v>472</v>
      </c>
      <c r="E47" s="124">
        <f t="shared" si="8"/>
        <v>46515</v>
      </c>
      <c r="F47" s="124">
        <f t="shared" si="8"/>
        <v>605623</v>
      </c>
      <c r="G47" s="124">
        <f t="shared" si="8"/>
        <v>113</v>
      </c>
      <c r="H47" s="124">
        <f t="shared" si="8"/>
        <v>14789</v>
      </c>
      <c r="I47" s="124">
        <f t="shared" si="8"/>
        <v>717005</v>
      </c>
      <c r="J47" s="270">
        <v>0</v>
      </c>
      <c r="K47" s="270">
        <f>(H47/E47)*100</f>
        <v>31.794044931742448</v>
      </c>
      <c r="L47" s="270">
        <f>(I47/F47)*100</f>
        <v>118.39130944498476</v>
      </c>
      <c r="M47" s="47"/>
      <c r="N47" s="47"/>
    </row>
    <row r="48" spans="1:14" ht="12.75" customHeight="1">
      <c r="A48" s="55"/>
      <c r="B48" s="191" t="s">
        <v>125</v>
      </c>
      <c r="C48" s="270">
        <f aca="true" t="shared" si="9" ref="C48:I48">C25+C33+C47</f>
        <v>2768</v>
      </c>
      <c r="D48" s="124">
        <f t="shared" si="9"/>
        <v>904482</v>
      </c>
      <c r="E48" s="124">
        <f t="shared" si="9"/>
        <v>1795398</v>
      </c>
      <c r="F48" s="124">
        <f t="shared" si="9"/>
        <v>5571520</v>
      </c>
      <c r="G48" s="124">
        <f t="shared" si="9"/>
        <v>694014</v>
      </c>
      <c r="H48" s="124">
        <f t="shared" si="9"/>
        <v>925217</v>
      </c>
      <c r="I48" s="124">
        <f t="shared" si="9"/>
        <v>3476422</v>
      </c>
      <c r="J48" s="194">
        <f>(G48/D48)*100</f>
        <v>76.73054853496255</v>
      </c>
      <c r="K48" s="194">
        <f>(H48/E48)*100</f>
        <v>51.53269637150092</v>
      </c>
      <c r="L48" s="270">
        <f>(I48/F48)*100</f>
        <v>62.3962940095342</v>
      </c>
      <c r="M48" s="47"/>
      <c r="N48" s="47"/>
    </row>
    <row r="49" spans="1:13" ht="12.75" customHeight="1">
      <c r="A49" s="62"/>
      <c r="B49" s="62"/>
      <c r="C49" s="271"/>
      <c r="D49" s="298"/>
      <c r="E49" s="298"/>
      <c r="F49" s="298"/>
      <c r="G49" s="298"/>
      <c r="H49" s="298"/>
      <c r="I49" s="152"/>
      <c r="J49" s="195"/>
      <c r="K49" s="195"/>
      <c r="L49" s="195"/>
      <c r="M49" s="47"/>
    </row>
    <row r="50" spans="1:13" ht="14.25">
      <c r="A50" s="68"/>
      <c r="B50" s="68"/>
      <c r="C50" s="195"/>
      <c r="D50" s="298"/>
      <c r="E50" s="298"/>
      <c r="F50" s="298"/>
      <c r="G50" s="298"/>
      <c r="H50" s="152"/>
      <c r="I50" s="152"/>
      <c r="J50" s="195"/>
      <c r="K50" s="271"/>
      <c r="L50" s="271"/>
      <c r="M50" s="47"/>
    </row>
    <row r="51" spans="1:13" ht="14.25">
      <c r="A51" s="68"/>
      <c r="B51" s="68"/>
      <c r="C51" s="195"/>
      <c r="D51" s="298"/>
      <c r="E51" s="298"/>
      <c r="F51" s="298"/>
      <c r="G51" s="298"/>
      <c r="H51" s="152"/>
      <c r="I51" s="152"/>
      <c r="J51" s="195"/>
      <c r="K51" s="271"/>
      <c r="L51" s="271"/>
      <c r="M51" s="47"/>
    </row>
    <row r="52" spans="1:13" ht="19.5" customHeight="1">
      <c r="A52" s="206"/>
      <c r="B52" s="206"/>
      <c r="C52" s="276"/>
      <c r="D52" s="382" t="s">
        <v>42</v>
      </c>
      <c r="E52" s="383"/>
      <c r="F52" s="562"/>
      <c r="G52" s="382" t="s">
        <v>43</v>
      </c>
      <c r="H52" s="383"/>
      <c r="I52" s="562"/>
      <c r="J52" s="274" t="s">
        <v>44</v>
      </c>
      <c r="K52" s="638"/>
      <c r="L52" s="275"/>
      <c r="M52" s="47"/>
    </row>
    <row r="53" spans="1:13" ht="14.25">
      <c r="A53" s="190" t="s">
        <v>279</v>
      </c>
      <c r="B53" s="190" t="s">
        <v>5</v>
      </c>
      <c r="C53" s="277" t="s">
        <v>40</v>
      </c>
      <c r="D53" s="390" t="s">
        <v>0</v>
      </c>
      <c r="E53" s="390" t="s">
        <v>41</v>
      </c>
      <c r="F53" s="390" t="s">
        <v>2</v>
      </c>
      <c r="G53" s="390" t="s">
        <v>0</v>
      </c>
      <c r="H53" s="390" t="s">
        <v>41</v>
      </c>
      <c r="I53" s="390" t="s">
        <v>2</v>
      </c>
      <c r="J53" s="273" t="s">
        <v>0</v>
      </c>
      <c r="K53" s="273" t="s">
        <v>41</v>
      </c>
      <c r="L53" s="273" t="s">
        <v>2</v>
      </c>
      <c r="M53" s="47"/>
    </row>
    <row r="54" spans="1:14" ht="14.25">
      <c r="A54" s="55">
        <v>40</v>
      </c>
      <c r="B54" s="58" t="s">
        <v>79</v>
      </c>
      <c r="C54" s="194">
        <f>'TABLE-1'!F55</f>
        <v>80</v>
      </c>
      <c r="D54" s="119">
        <v>27696</v>
      </c>
      <c r="E54" s="119">
        <v>25760</v>
      </c>
      <c r="F54" s="119">
        <v>0</v>
      </c>
      <c r="G54" s="119">
        <v>17695</v>
      </c>
      <c r="H54" s="119">
        <v>9833</v>
      </c>
      <c r="I54" s="119">
        <v>0</v>
      </c>
      <c r="J54" s="194">
        <f aca="true" t="shared" si="10" ref="J54:J61">(G54/D54)*100</f>
        <v>63.89009243212016</v>
      </c>
      <c r="K54" s="194">
        <f aca="true" t="shared" si="11" ref="K54:K61">(H54/E54)*100</f>
        <v>38.171583850931675</v>
      </c>
      <c r="L54" s="194">
        <v>0</v>
      </c>
      <c r="M54" s="47"/>
      <c r="N54" s="47"/>
    </row>
    <row r="55" spans="1:14" ht="14.25">
      <c r="A55" s="55">
        <v>41</v>
      </c>
      <c r="B55" s="58" t="s">
        <v>284</v>
      </c>
      <c r="C55" s="194">
        <f>'TABLE-1'!F56</f>
        <v>212</v>
      </c>
      <c r="D55" s="119">
        <v>60938</v>
      </c>
      <c r="E55" s="119">
        <v>44251</v>
      </c>
      <c r="F55" s="119">
        <v>28054</v>
      </c>
      <c r="G55" s="119">
        <v>43956</v>
      </c>
      <c r="H55" s="119">
        <v>21279</v>
      </c>
      <c r="I55" s="119">
        <v>10308</v>
      </c>
      <c r="J55" s="194">
        <f t="shared" si="10"/>
        <v>72.13233122189767</v>
      </c>
      <c r="K55" s="194">
        <f t="shared" si="11"/>
        <v>48.087048880251295</v>
      </c>
      <c r="L55" s="194">
        <f aca="true" t="shared" si="12" ref="L55:L61">(I55/F55)*100</f>
        <v>36.74342339773295</v>
      </c>
      <c r="M55" s="47"/>
      <c r="N55" s="47"/>
    </row>
    <row r="56" spans="1:14" ht="14.25">
      <c r="A56" s="55">
        <v>42</v>
      </c>
      <c r="B56" s="58" t="s">
        <v>30</v>
      </c>
      <c r="C56" s="194">
        <f>'TABLE-1'!F57</f>
        <v>42</v>
      </c>
      <c r="D56" s="119">
        <v>7026</v>
      </c>
      <c r="E56" s="119">
        <v>7978</v>
      </c>
      <c r="F56" s="119">
        <v>4010</v>
      </c>
      <c r="G56" s="119">
        <v>2630</v>
      </c>
      <c r="H56" s="119">
        <v>3404</v>
      </c>
      <c r="I56" s="119">
        <v>1270</v>
      </c>
      <c r="J56" s="194">
        <f t="shared" si="10"/>
        <v>37.43239396527185</v>
      </c>
      <c r="K56" s="194">
        <f t="shared" si="11"/>
        <v>42.667335171722236</v>
      </c>
      <c r="L56" s="194">
        <f t="shared" si="12"/>
        <v>31.67082294264339</v>
      </c>
      <c r="M56" s="47"/>
      <c r="N56" s="47"/>
    </row>
    <row r="57" spans="1:14" ht="14.25">
      <c r="A57" s="55">
        <v>43</v>
      </c>
      <c r="B57" s="58" t="s">
        <v>237</v>
      </c>
      <c r="C57" s="194">
        <f>'TABLE-1'!F58</f>
        <v>202</v>
      </c>
      <c r="D57" s="119">
        <v>58980</v>
      </c>
      <c r="E57" s="119">
        <v>65443</v>
      </c>
      <c r="F57" s="119">
        <v>23869</v>
      </c>
      <c r="G57" s="119">
        <v>51052</v>
      </c>
      <c r="H57" s="119">
        <v>32805</v>
      </c>
      <c r="I57" s="119">
        <v>9621</v>
      </c>
      <c r="J57" s="194">
        <f t="shared" si="10"/>
        <v>86.55815530688369</v>
      </c>
      <c r="K57" s="194">
        <f t="shared" si="11"/>
        <v>50.127591950246774</v>
      </c>
      <c r="L57" s="194">
        <f t="shared" si="12"/>
        <v>40.307511835435086</v>
      </c>
      <c r="M57" s="47"/>
      <c r="N57" s="47"/>
    </row>
    <row r="58" spans="1:14" ht="14.25">
      <c r="A58" s="55">
        <v>44</v>
      </c>
      <c r="B58" s="58" t="s">
        <v>29</v>
      </c>
      <c r="C58" s="194">
        <f>'TABLE-1'!F59</f>
        <v>92</v>
      </c>
      <c r="D58" s="119">
        <v>48663</v>
      </c>
      <c r="E58" s="119">
        <v>9327</v>
      </c>
      <c r="F58" s="119">
        <v>16853</v>
      </c>
      <c r="G58" s="119">
        <v>13383</v>
      </c>
      <c r="H58" s="119">
        <v>1909</v>
      </c>
      <c r="I58" s="119">
        <v>3309</v>
      </c>
      <c r="J58" s="194">
        <f t="shared" si="10"/>
        <v>27.501387090808212</v>
      </c>
      <c r="K58" s="194">
        <f t="shared" si="11"/>
        <v>20.467460062185054</v>
      </c>
      <c r="L58" s="194">
        <f t="shared" si="12"/>
        <v>19.634486441583103</v>
      </c>
      <c r="M58" s="47"/>
      <c r="N58" s="47"/>
    </row>
    <row r="59" spans="1:14" ht="14.25">
      <c r="A59" s="55">
        <v>45</v>
      </c>
      <c r="B59" s="58" t="s">
        <v>575</v>
      </c>
      <c r="C59" s="194">
        <f>'TABLE-1'!F60</f>
        <v>345</v>
      </c>
      <c r="D59" s="119">
        <v>112839</v>
      </c>
      <c r="E59" s="119">
        <v>96586</v>
      </c>
      <c r="F59" s="119">
        <v>19000</v>
      </c>
      <c r="G59" s="119">
        <v>75470</v>
      </c>
      <c r="H59" s="119">
        <v>48421</v>
      </c>
      <c r="I59" s="119">
        <v>7895</v>
      </c>
      <c r="J59" s="194">
        <f t="shared" si="10"/>
        <v>66.8829039605101</v>
      </c>
      <c r="K59" s="194">
        <f t="shared" si="11"/>
        <v>50.13252438241567</v>
      </c>
      <c r="L59" s="194">
        <v>0</v>
      </c>
      <c r="M59" s="47"/>
      <c r="N59" s="47"/>
    </row>
    <row r="60" spans="1:14" ht="14.25">
      <c r="A60" s="55">
        <v>46</v>
      </c>
      <c r="B60" s="58" t="s">
        <v>25</v>
      </c>
      <c r="C60" s="194">
        <f>'TABLE-1'!F61</f>
        <v>62</v>
      </c>
      <c r="D60" s="119">
        <v>27037</v>
      </c>
      <c r="E60" s="119">
        <v>14407</v>
      </c>
      <c r="F60" s="119">
        <v>0</v>
      </c>
      <c r="G60" s="119">
        <v>10841</v>
      </c>
      <c r="H60" s="119">
        <v>3000</v>
      </c>
      <c r="I60" s="119">
        <v>0</v>
      </c>
      <c r="J60" s="194">
        <f t="shared" si="10"/>
        <v>40.09690424233458</v>
      </c>
      <c r="K60" s="194">
        <f t="shared" si="11"/>
        <v>20.823210939126813</v>
      </c>
      <c r="L60" s="194">
        <v>0</v>
      </c>
      <c r="M60" s="47"/>
      <c r="N60" s="47"/>
    </row>
    <row r="61" spans="1:14" ht="14.25">
      <c r="A61" s="55">
        <v>47</v>
      </c>
      <c r="B61" s="58" t="s">
        <v>28</v>
      </c>
      <c r="C61" s="194">
        <f>'TABLE-1'!F62</f>
        <v>23</v>
      </c>
      <c r="D61" s="119">
        <v>3744</v>
      </c>
      <c r="E61" s="119">
        <v>14550</v>
      </c>
      <c r="F61" s="119">
        <v>5014</v>
      </c>
      <c r="G61" s="119">
        <v>3793</v>
      </c>
      <c r="H61" s="119">
        <v>7269</v>
      </c>
      <c r="I61" s="119">
        <v>941</v>
      </c>
      <c r="J61" s="194">
        <f t="shared" si="10"/>
        <v>101.3087606837607</v>
      </c>
      <c r="K61" s="194">
        <f t="shared" si="11"/>
        <v>49.95876288659794</v>
      </c>
      <c r="L61" s="194">
        <f t="shared" si="12"/>
        <v>18.767451136816913</v>
      </c>
      <c r="M61" s="47"/>
      <c r="N61" s="47"/>
    </row>
    <row r="62" spans="1:14" ht="14.25">
      <c r="A62" s="55"/>
      <c r="B62" s="191" t="s">
        <v>125</v>
      </c>
      <c r="C62" s="270">
        <f aca="true" t="shared" si="13" ref="C62:I62">SUM(C54:C61)</f>
        <v>1058</v>
      </c>
      <c r="D62" s="124">
        <f t="shared" si="13"/>
        <v>346923</v>
      </c>
      <c r="E62" s="124">
        <f t="shared" si="13"/>
        <v>278302</v>
      </c>
      <c r="F62" s="124">
        <f t="shared" si="13"/>
        <v>96800</v>
      </c>
      <c r="G62" s="124">
        <f t="shared" si="13"/>
        <v>218820</v>
      </c>
      <c r="H62" s="124">
        <f t="shared" si="13"/>
        <v>127920</v>
      </c>
      <c r="I62" s="124">
        <f t="shared" si="13"/>
        <v>33344</v>
      </c>
      <c r="J62" s="270">
        <f>(G62/D62)*100</f>
        <v>63.07451509412751</v>
      </c>
      <c r="K62" s="270">
        <f>(H62/E62)*100</f>
        <v>45.96445587886541</v>
      </c>
      <c r="L62" s="270">
        <f>(I62/F62)*100</f>
        <v>34.44628099173554</v>
      </c>
      <c r="M62" s="47"/>
      <c r="N62" s="47"/>
    </row>
    <row r="63" spans="1:14" ht="14.25">
      <c r="A63" s="55"/>
      <c r="B63" s="58"/>
      <c r="C63" s="194"/>
      <c r="D63" s="119"/>
      <c r="E63" s="119"/>
      <c r="F63" s="119"/>
      <c r="G63" s="119"/>
      <c r="H63" s="119"/>
      <c r="I63" s="119"/>
      <c r="J63" s="194"/>
      <c r="K63" s="194"/>
      <c r="L63" s="194"/>
      <c r="M63" s="47"/>
      <c r="N63" s="47"/>
    </row>
    <row r="64" spans="1:14" ht="14.25">
      <c r="A64" s="55">
        <v>48</v>
      </c>
      <c r="B64" s="58" t="s">
        <v>34</v>
      </c>
      <c r="C64" s="194">
        <f>'TABLE-1'!F65</f>
        <v>856</v>
      </c>
      <c r="D64" s="119">
        <v>0</v>
      </c>
      <c r="E64" s="119">
        <v>526709</v>
      </c>
      <c r="F64" s="119">
        <v>234757</v>
      </c>
      <c r="G64" s="119">
        <v>536646</v>
      </c>
      <c r="H64" s="119">
        <v>99323</v>
      </c>
      <c r="I64" s="119">
        <v>0</v>
      </c>
      <c r="J64" s="194">
        <v>0</v>
      </c>
      <c r="K64" s="194">
        <f aca="true" t="shared" si="14" ref="J64:K66">(H64/E64)*100</f>
        <v>18.857281724823384</v>
      </c>
      <c r="L64" s="194">
        <v>0</v>
      </c>
      <c r="M64" s="47"/>
      <c r="N64" s="47"/>
    </row>
    <row r="65" spans="1:14" ht="14.25">
      <c r="A65" s="55">
        <v>49</v>
      </c>
      <c r="B65" s="58" t="s">
        <v>132</v>
      </c>
      <c r="C65" s="194">
        <f>'TABLE-1'!F66</f>
        <v>373</v>
      </c>
      <c r="D65" s="119">
        <v>6428</v>
      </c>
      <c r="E65" s="119">
        <v>0</v>
      </c>
      <c r="F65" s="119">
        <v>7101</v>
      </c>
      <c r="G65" s="119">
        <v>135480</v>
      </c>
      <c r="H65" s="119">
        <v>0</v>
      </c>
      <c r="I65" s="119">
        <v>0</v>
      </c>
      <c r="J65" s="194">
        <f t="shared" si="14"/>
        <v>2107.654013690106</v>
      </c>
      <c r="K65" s="194">
        <v>0</v>
      </c>
      <c r="L65" s="194">
        <v>0</v>
      </c>
      <c r="M65" s="47"/>
      <c r="N65" s="47"/>
    </row>
    <row r="66" spans="1:14" ht="14.25">
      <c r="A66" s="55"/>
      <c r="B66" s="191" t="s">
        <v>125</v>
      </c>
      <c r="C66" s="270">
        <f aca="true" t="shared" si="15" ref="C66:I66">SUM(C64:C65)</f>
        <v>1229</v>
      </c>
      <c r="D66" s="124">
        <f t="shared" si="15"/>
        <v>6428</v>
      </c>
      <c r="E66" s="124">
        <f t="shared" si="15"/>
        <v>526709</v>
      </c>
      <c r="F66" s="124">
        <f t="shared" si="15"/>
        <v>241858</v>
      </c>
      <c r="G66" s="124">
        <f t="shared" si="15"/>
        <v>672126</v>
      </c>
      <c r="H66" s="124">
        <f t="shared" si="15"/>
        <v>99323</v>
      </c>
      <c r="I66" s="124">
        <f t="shared" si="15"/>
        <v>0</v>
      </c>
      <c r="J66" s="270">
        <f t="shared" si="14"/>
        <v>10456.22277535781</v>
      </c>
      <c r="K66" s="270">
        <f t="shared" si="14"/>
        <v>18.857281724823384</v>
      </c>
      <c r="L66" s="270">
        <v>0</v>
      </c>
      <c r="M66" s="47"/>
      <c r="N66" s="47"/>
    </row>
    <row r="67" spans="1:14" ht="14.25">
      <c r="A67" s="51"/>
      <c r="B67" s="53"/>
      <c r="C67" s="270"/>
      <c r="D67" s="124"/>
      <c r="E67" s="124"/>
      <c r="F67" s="124"/>
      <c r="G67" s="124"/>
      <c r="H67" s="124"/>
      <c r="I67" s="124"/>
      <c r="J67" s="270"/>
      <c r="K67" s="270"/>
      <c r="L67" s="270"/>
      <c r="M67" s="47"/>
      <c r="N67" s="47"/>
    </row>
    <row r="68" spans="1:14" ht="14.25">
      <c r="A68" s="51"/>
      <c r="B68" s="53" t="s">
        <v>35</v>
      </c>
      <c r="C68" s="270">
        <f aca="true" t="shared" si="16" ref="C68:I68">C48+C62+C66</f>
        <v>5055</v>
      </c>
      <c r="D68" s="124">
        <f t="shared" si="16"/>
        <v>1257833</v>
      </c>
      <c r="E68" s="124">
        <f t="shared" si="16"/>
        <v>2600409</v>
      </c>
      <c r="F68" s="124">
        <f t="shared" si="16"/>
        <v>5910178</v>
      </c>
      <c r="G68" s="124">
        <f t="shared" si="16"/>
        <v>1584960</v>
      </c>
      <c r="H68" s="124">
        <f t="shared" si="16"/>
        <v>1152460</v>
      </c>
      <c r="I68" s="124">
        <f t="shared" si="16"/>
        <v>3509766</v>
      </c>
      <c r="J68" s="270">
        <f>(G68/D68)*100</f>
        <v>126.00718855364744</v>
      </c>
      <c r="K68" s="270">
        <f>(H68/E68)*100</f>
        <v>44.318412988110715</v>
      </c>
      <c r="L68" s="270">
        <f>(I68/F68)*100</f>
        <v>59.38511496608054</v>
      </c>
      <c r="M68" s="47"/>
      <c r="N68" s="47"/>
    </row>
    <row r="70" ht="14.25">
      <c r="C70" s="634">
        <v>2</v>
      </c>
    </row>
  </sheetData>
  <printOptions gridLines="1" horizontalCentered="1"/>
  <pageMargins left="0.49" right="0.7480314960629921" top="0.57" bottom="0.24" header="0.3" footer="0.21"/>
  <pageSetup blackAndWhite="1" horizontalDpi="300" verticalDpi="300" orientation="landscape" paperSize="9" scale="82" r:id="rId2"/>
  <rowBreaks count="1" manualBreakCount="1">
    <brk id="48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M74"/>
  <sheetViews>
    <sheetView workbookViewId="0" topLeftCell="E47">
      <selection activeCell="J70" sqref="J7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1.7109375" style="0" customWidth="1"/>
    <col min="4" max="4" width="13.8515625" style="0" customWidth="1"/>
    <col min="5" max="5" width="18.57421875" style="0" customWidth="1"/>
    <col min="6" max="6" width="19.421875" style="0" customWidth="1"/>
    <col min="7" max="7" width="15.28125" style="0" customWidth="1"/>
    <col min="8" max="9" width="12.28125" style="0" customWidth="1"/>
    <col min="10" max="10" width="15.140625" style="7" customWidth="1"/>
  </cols>
  <sheetData>
    <row r="1" spans="1:5" ht="21.75" customHeight="1">
      <c r="A1" s="2"/>
      <c r="B1" s="2"/>
      <c r="C1" s="2"/>
      <c r="D1" s="1"/>
      <c r="E1" s="1"/>
    </row>
    <row r="2" ht="19.5" customHeight="1">
      <c r="E2" s="1"/>
    </row>
    <row r="3" ht="18" customHeight="1" hidden="1">
      <c r="E3" s="1"/>
    </row>
    <row r="4" spans="1:10" ht="18" customHeight="1" hidden="1">
      <c r="A4" s="2" t="s">
        <v>124</v>
      </c>
      <c r="B4" s="2" t="s">
        <v>5</v>
      </c>
      <c r="C4" s="2"/>
      <c r="D4" s="849" t="s">
        <v>127</v>
      </c>
      <c r="E4" s="849" t="s">
        <v>180</v>
      </c>
      <c r="F4" s="849" t="s">
        <v>181</v>
      </c>
      <c r="G4" s="849" t="s">
        <v>182</v>
      </c>
      <c r="H4" s="25"/>
      <c r="I4" s="25"/>
      <c r="J4" s="849" t="s">
        <v>235</v>
      </c>
    </row>
    <row r="5" spans="1:11" ht="15" customHeight="1">
      <c r="A5" s="26" t="s">
        <v>124</v>
      </c>
      <c r="B5" s="26" t="s">
        <v>5</v>
      </c>
      <c r="C5" s="845" t="s">
        <v>76</v>
      </c>
      <c r="D5" s="850"/>
      <c r="E5" s="850"/>
      <c r="F5" s="850"/>
      <c r="G5" s="850"/>
      <c r="H5" s="851" t="s">
        <v>264</v>
      </c>
      <c r="I5" s="852"/>
      <c r="J5" s="850"/>
      <c r="K5" t="s">
        <v>36</v>
      </c>
    </row>
    <row r="6" spans="1:10" ht="12.75">
      <c r="A6" s="73" t="s">
        <v>6</v>
      </c>
      <c r="B6" s="79"/>
      <c r="C6" s="846"/>
      <c r="D6" s="850"/>
      <c r="E6" s="850"/>
      <c r="F6" s="850"/>
      <c r="G6" s="850"/>
      <c r="H6" s="853"/>
      <c r="I6" s="854"/>
      <c r="J6" s="850"/>
    </row>
    <row r="7" spans="1:10" ht="12.75">
      <c r="A7" s="91"/>
      <c r="B7" s="27"/>
      <c r="C7" s="80"/>
      <c r="D7" s="96"/>
      <c r="E7" s="96"/>
      <c r="F7" s="96"/>
      <c r="G7" s="96"/>
      <c r="H7" s="688" t="s">
        <v>57</v>
      </c>
      <c r="I7" s="689" t="s">
        <v>64</v>
      </c>
      <c r="J7" s="97"/>
    </row>
    <row r="8" spans="1:13" s="120" customFormat="1" ht="12.75">
      <c r="A8" s="118">
        <v>1</v>
      </c>
      <c r="B8" s="119" t="s">
        <v>7</v>
      </c>
      <c r="C8" s="119">
        <v>400</v>
      </c>
      <c r="D8" s="119">
        <v>162</v>
      </c>
      <c r="E8" s="119">
        <v>18</v>
      </c>
      <c r="F8" s="119">
        <v>87</v>
      </c>
      <c r="G8" s="119">
        <v>27</v>
      </c>
      <c r="H8" s="690">
        <v>648</v>
      </c>
      <c r="I8" s="690">
        <v>413</v>
      </c>
      <c r="J8" s="119">
        <v>21</v>
      </c>
      <c r="K8" s="130"/>
      <c r="L8" s="130"/>
      <c r="M8" s="130"/>
    </row>
    <row r="9" spans="1:13" s="120" customFormat="1" ht="12.75">
      <c r="A9" s="118">
        <v>2</v>
      </c>
      <c r="B9" s="119" t="s">
        <v>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690">
        <v>0</v>
      </c>
      <c r="I9" s="690">
        <v>0</v>
      </c>
      <c r="J9" s="119">
        <v>0</v>
      </c>
      <c r="K9" s="130"/>
      <c r="L9" s="130"/>
      <c r="M9" s="130"/>
    </row>
    <row r="10" spans="1:13" s="120" customFormat="1" ht="12.75">
      <c r="A10" s="118">
        <v>3</v>
      </c>
      <c r="B10" s="119" t="s">
        <v>9</v>
      </c>
      <c r="C10" s="119">
        <v>400</v>
      </c>
      <c r="D10" s="119">
        <v>25</v>
      </c>
      <c r="E10" s="119">
        <v>3</v>
      </c>
      <c r="F10" s="119">
        <v>8</v>
      </c>
      <c r="G10" s="119">
        <v>6</v>
      </c>
      <c r="H10" s="690">
        <v>248</v>
      </c>
      <c r="I10" s="690">
        <v>167</v>
      </c>
      <c r="J10" s="119">
        <v>29</v>
      </c>
      <c r="K10" s="130"/>
      <c r="L10" s="130"/>
      <c r="M10" s="130"/>
    </row>
    <row r="11" spans="1:13" ht="12.75">
      <c r="A11" s="51">
        <v>4</v>
      </c>
      <c r="B11" s="52" t="s">
        <v>10</v>
      </c>
      <c r="C11" s="52">
        <v>2200</v>
      </c>
      <c r="D11" s="52">
        <v>153</v>
      </c>
      <c r="E11" s="52">
        <v>22</v>
      </c>
      <c r="F11" s="52">
        <v>112</v>
      </c>
      <c r="G11" s="52">
        <v>23</v>
      </c>
      <c r="H11" s="690">
        <v>1107</v>
      </c>
      <c r="I11" s="690">
        <v>1377</v>
      </c>
      <c r="J11" s="52">
        <v>59</v>
      </c>
      <c r="K11" s="6"/>
      <c r="L11" s="6"/>
      <c r="M11" s="6"/>
    </row>
    <row r="12" spans="1:13" ht="12.75">
      <c r="A12" s="51">
        <v>5</v>
      </c>
      <c r="B12" s="52" t="s">
        <v>11</v>
      </c>
      <c r="C12" s="52">
        <v>400</v>
      </c>
      <c r="D12" s="52">
        <v>30</v>
      </c>
      <c r="E12" s="52">
        <v>4</v>
      </c>
      <c r="F12" s="52">
        <v>24</v>
      </c>
      <c r="G12" s="52">
        <v>5</v>
      </c>
      <c r="H12" s="690">
        <v>781</v>
      </c>
      <c r="I12" s="690">
        <v>368</v>
      </c>
      <c r="J12" s="52">
        <v>0</v>
      </c>
      <c r="K12" s="6"/>
      <c r="L12" s="6"/>
      <c r="M12" s="6"/>
    </row>
    <row r="13" spans="1:13" ht="12.75">
      <c r="A13" s="51">
        <v>6</v>
      </c>
      <c r="B13" s="52" t="s">
        <v>12</v>
      </c>
      <c r="C13" s="52">
        <v>900</v>
      </c>
      <c r="D13" s="52">
        <v>545</v>
      </c>
      <c r="E13" s="52">
        <v>15</v>
      </c>
      <c r="F13" s="52">
        <v>18</v>
      </c>
      <c r="G13" s="52">
        <v>24</v>
      </c>
      <c r="H13" s="690">
        <v>163</v>
      </c>
      <c r="I13" s="690">
        <v>235</v>
      </c>
      <c r="J13" s="52">
        <v>30</v>
      </c>
      <c r="K13" s="6"/>
      <c r="L13" s="6"/>
      <c r="M13" s="6"/>
    </row>
    <row r="14" spans="1:13" s="106" customFormat="1" ht="12.75">
      <c r="A14" s="55">
        <v>7</v>
      </c>
      <c r="B14" s="58" t="s">
        <v>13</v>
      </c>
      <c r="C14" s="58">
        <v>600</v>
      </c>
      <c r="D14" s="58">
        <v>343</v>
      </c>
      <c r="E14" s="58">
        <v>37</v>
      </c>
      <c r="F14" s="58">
        <v>96</v>
      </c>
      <c r="G14" s="58">
        <v>56</v>
      </c>
      <c r="H14" s="690">
        <v>4759</v>
      </c>
      <c r="I14" s="690">
        <v>3528</v>
      </c>
      <c r="J14" s="58">
        <v>222</v>
      </c>
      <c r="K14" s="22"/>
      <c r="L14" s="22"/>
      <c r="M14" s="22"/>
    </row>
    <row r="15" spans="1:13" s="106" customFormat="1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90">
        <v>0</v>
      </c>
      <c r="I15" s="690">
        <v>0</v>
      </c>
      <c r="J15" s="58">
        <v>0</v>
      </c>
      <c r="K15" s="22"/>
      <c r="L15" s="22"/>
      <c r="M15" s="22"/>
    </row>
    <row r="16" spans="1:13" ht="12.75">
      <c r="A16" s="51">
        <v>9</v>
      </c>
      <c r="B16" s="52" t="s">
        <v>14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690">
        <v>12</v>
      </c>
      <c r="I16" s="690">
        <v>3</v>
      </c>
      <c r="J16" s="52">
        <v>0</v>
      </c>
      <c r="K16" s="6"/>
      <c r="L16" s="6"/>
      <c r="M16" s="6"/>
    </row>
    <row r="17" spans="1:13" ht="12.75">
      <c r="A17" s="51">
        <v>10</v>
      </c>
      <c r="B17" s="52" t="s">
        <v>15</v>
      </c>
      <c r="C17" s="52">
        <v>0</v>
      </c>
      <c r="D17" s="52">
        <v>125</v>
      </c>
      <c r="E17" s="52">
        <v>4</v>
      </c>
      <c r="F17" s="52">
        <v>48</v>
      </c>
      <c r="G17" s="52">
        <v>10</v>
      </c>
      <c r="H17" s="690">
        <v>145</v>
      </c>
      <c r="I17" s="690">
        <v>15</v>
      </c>
      <c r="J17" s="52">
        <v>0</v>
      </c>
      <c r="K17" s="6"/>
      <c r="L17" s="6"/>
      <c r="M17" s="6"/>
    </row>
    <row r="18" spans="1:13" ht="12.75">
      <c r="A18" s="51">
        <v>11</v>
      </c>
      <c r="B18" s="52" t="s">
        <v>16</v>
      </c>
      <c r="C18" s="52">
        <v>0</v>
      </c>
      <c r="D18" s="52">
        <v>9</v>
      </c>
      <c r="E18" s="52">
        <v>2</v>
      </c>
      <c r="F18" s="52">
        <v>7</v>
      </c>
      <c r="G18" s="52">
        <v>2</v>
      </c>
      <c r="H18" s="690">
        <v>7</v>
      </c>
      <c r="I18" s="690">
        <v>2</v>
      </c>
      <c r="J18" s="52">
        <v>0</v>
      </c>
      <c r="K18" s="6"/>
      <c r="L18" s="6"/>
      <c r="M18" s="6"/>
    </row>
    <row r="19" spans="1:13" ht="12.75">
      <c r="A19" s="51">
        <v>12</v>
      </c>
      <c r="B19" s="52" t="s">
        <v>17</v>
      </c>
      <c r="C19" s="52">
        <v>0</v>
      </c>
      <c r="D19" s="52">
        <v>3</v>
      </c>
      <c r="E19" s="52">
        <v>1</v>
      </c>
      <c r="F19" s="52">
        <v>0</v>
      </c>
      <c r="G19" s="52">
        <v>0</v>
      </c>
      <c r="H19" s="690">
        <v>140</v>
      </c>
      <c r="I19" s="690">
        <v>142</v>
      </c>
      <c r="J19" s="52">
        <v>0</v>
      </c>
      <c r="K19" s="6"/>
      <c r="L19" s="6"/>
      <c r="M19" s="6"/>
    </row>
    <row r="20" spans="1:13" ht="12.75">
      <c r="A20" s="51">
        <v>13</v>
      </c>
      <c r="B20" s="52" t="s">
        <v>166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690">
        <v>28</v>
      </c>
      <c r="I20" s="690">
        <v>27</v>
      </c>
      <c r="J20" s="52">
        <v>0</v>
      </c>
      <c r="K20" s="6"/>
      <c r="L20" s="6"/>
      <c r="M20" s="6"/>
    </row>
    <row r="21" spans="1:13" ht="12.75">
      <c r="A21" s="51">
        <v>14</v>
      </c>
      <c r="B21" s="52" t="s">
        <v>78</v>
      </c>
      <c r="C21" s="52">
        <v>3600</v>
      </c>
      <c r="D21" s="52">
        <v>51</v>
      </c>
      <c r="E21" s="52">
        <v>1</v>
      </c>
      <c r="F21" s="52">
        <v>41</v>
      </c>
      <c r="G21" s="52">
        <v>242</v>
      </c>
      <c r="H21" s="690">
        <v>2387</v>
      </c>
      <c r="I21" s="690">
        <v>1548</v>
      </c>
      <c r="J21" s="52">
        <v>45</v>
      </c>
      <c r="K21" s="6"/>
      <c r="L21" s="6"/>
      <c r="M21" s="6"/>
    </row>
    <row r="22" spans="1:13" ht="12.75">
      <c r="A22" s="51">
        <v>15</v>
      </c>
      <c r="B22" s="52" t="s">
        <v>106</v>
      </c>
      <c r="C22" s="52">
        <v>100</v>
      </c>
      <c r="D22" s="52">
        <v>121</v>
      </c>
      <c r="E22" s="52">
        <v>14</v>
      </c>
      <c r="F22" s="52">
        <v>14</v>
      </c>
      <c r="G22" s="52">
        <v>4</v>
      </c>
      <c r="H22" s="690">
        <v>226</v>
      </c>
      <c r="I22" s="690">
        <v>108</v>
      </c>
      <c r="J22" s="52">
        <v>0</v>
      </c>
      <c r="K22" s="6"/>
      <c r="L22" s="6"/>
      <c r="M22" s="6"/>
    </row>
    <row r="23" spans="1:13" s="106" customFormat="1" ht="12.75">
      <c r="A23" s="55">
        <v>16</v>
      </c>
      <c r="B23" s="58" t="s">
        <v>20</v>
      </c>
      <c r="C23" s="58">
        <v>0</v>
      </c>
      <c r="D23" s="58">
        <v>72</v>
      </c>
      <c r="E23" s="58">
        <v>9</v>
      </c>
      <c r="F23" s="58">
        <v>0</v>
      </c>
      <c r="G23" s="58">
        <v>0</v>
      </c>
      <c r="H23" s="690">
        <v>913</v>
      </c>
      <c r="I23" s="690">
        <v>878</v>
      </c>
      <c r="J23" s="58">
        <v>56</v>
      </c>
      <c r="K23" s="22"/>
      <c r="L23" s="22"/>
      <c r="M23" s="22"/>
    </row>
    <row r="24" spans="1:13" ht="12.75">
      <c r="A24" s="51">
        <v>17</v>
      </c>
      <c r="B24" s="52" t="s">
        <v>21</v>
      </c>
      <c r="C24" s="52">
        <v>2200</v>
      </c>
      <c r="D24" s="52">
        <v>1799</v>
      </c>
      <c r="E24" s="52">
        <v>120</v>
      </c>
      <c r="F24" s="52">
        <v>41</v>
      </c>
      <c r="G24" s="52">
        <v>33</v>
      </c>
      <c r="H24" s="690">
        <v>1209</v>
      </c>
      <c r="I24" s="690">
        <v>792</v>
      </c>
      <c r="J24" s="52">
        <v>9</v>
      </c>
      <c r="K24" s="6"/>
      <c r="L24" s="6"/>
      <c r="M24" s="6"/>
    </row>
    <row r="25" spans="1:13" ht="12.75">
      <c r="A25" s="51">
        <v>18</v>
      </c>
      <c r="B25" s="52" t="s">
        <v>19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690">
        <v>0</v>
      </c>
      <c r="I25" s="690">
        <v>0</v>
      </c>
      <c r="J25" s="52">
        <v>0</v>
      </c>
      <c r="K25" s="6"/>
      <c r="L25" s="6"/>
      <c r="M25" s="6"/>
    </row>
    <row r="26" spans="1:13" ht="12.75">
      <c r="A26" s="51">
        <v>19</v>
      </c>
      <c r="B26" s="52" t="s">
        <v>126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690">
        <v>0</v>
      </c>
      <c r="I26" s="690">
        <v>0</v>
      </c>
      <c r="J26" s="52">
        <v>0</v>
      </c>
      <c r="K26" s="6"/>
      <c r="L26" s="6"/>
      <c r="M26" s="6"/>
    </row>
    <row r="27" spans="1:13" s="169" customFormat="1" ht="14.25">
      <c r="A27" s="167"/>
      <c r="B27" s="131" t="s">
        <v>226</v>
      </c>
      <c r="C27" s="131">
        <f aca="true" t="shared" si="0" ref="C27:J27">SUM(C8:C26)</f>
        <v>10800</v>
      </c>
      <c r="D27" s="131">
        <f t="shared" si="0"/>
        <v>3438</v>
      </c>
      <c r="E27" s="131">
        <f t="shared" si="0"/>
        <v>250</v>
      </c>
      <c r="F27" s="131">
        <f t="shared" si="0"/>
        <v>496</v>
      </c>
      <c r="G27" s="131">
        <f t="shared" si="0"/>
        <v>432</v>
      </c>
      <c r="H27" s="691">
        <f>SUM(H8:H26)</f>
        <v>12773</v>
      </c>
      <c r="I27" s="691">
        <f>SUM(I8:I26)</f>
        <v>9603</v>
      </c>
      <c r="J27" s="131">
        <f t="shared" si="0"/>
        <v>471</v>
      </c>
      <c r="K27" s="171"/>
      <c r="L27" s="171"/>
      <c r="M27" s="171"/>
    </row>
    <row r="28" spans="1:13" ht="12.75">
      <c r="A28" s="55">
        <v>20</v>
      </c>
      <c r="B28" s="52" t="s">
        <v>23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690">
        <v>0</v>
      </c>
      <c r="I28" s="690">
        <v>0</v>
      </c>
      <c r="J28" s="52">
        <v>0</v>
      </c>
      <c r="K28" s="6"/>
      <c r="L28" s="6"/>
      <c r="M28" s="6"/>
    </row>
    <row r="29" spans="1:13" ht="12.75">
      <c r="A29" s="55">
        <v>21</v>
      </c>
      <c r="B29" s="52" t="s">
        <v>274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690">
        <v>0</v>
      </c>
      <c r="I29" s="690">
        <v>0</v>
      </c>
      <c r="J29" s="52">
        <v>0</v>
      </c>
      <c r="K29" s="6"/>
      <c r="L29" s="6"/>
      <c r="M29" s="6"/>
    </row>
    <row r="30" spans="1:13" ht="12.75">
      <c r="A30" s="55">
        <v>22</v>
      </c>
      <c r="B30" s="52" t="s">
        <v>171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690">
        <v>0</v>
      </c>
      <c r="I30" s="690">
        <v>0</v>
      </c>
      <c r="J30" s="52">
        <v>0</v>
      </c>
      <c r="K30" s="6"/>
      <c r="L30" s="6"/>
      <c r="M30" s="6"/>
    </row>
    <row r="31" spans="1:13" ht="12.75">
      <c r="A31" s="55">
        <v>23</v>
      </c>
      <c r="B31" s="52" t="s">
        <v>22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690">
        <v>0</v>
      </c>
      <c r="I31" s="690">
        <v>0</v>
      </c>
      <c r="J31" s="52">
        <v>0</v>
      </c>
      <c r="K31" s="6"/>
      <c r="L31" s="6"/>
      <c r="M31" s="6"/>
    </row>
    <row r="32" spans="1:13" s="106" customFormat="1" ht="12.75">
      <c r="A32" s="55">
        <v>24</v>
      </c>
      <c r="B32" s="58" t="s">
        <v>143</v>
      </c>
      <c r="C32" s="58">
        <v>0</v>
      </c>
      <c r="D32" s="58">
        <v>4</v>
      </c>
      <c r="E32" s="58">
        <v>1</v>
      </c>
      <c r="F32" s="58">
        <v>0</v>
      </c>
      <c r="G32" s="58">
        <v>0</v>
      </c>
      <c r="H32" s="690">
        <v>3</v>
      </c>
      <c r="I32" s="690">
        <v>1</v>
      </c>
      <c r="J32" s="58">
        <v>0</v>
      </c>
      <c r="K32" s="22"/>
      <c r="L32" s="22"/>
      <c r="M32" s="22"/>
    </row>
    <row r="33" spans="1:13" ht="12.75">
      <c r="A33" s="55">
        <v>25</v>
      </c>
      <c r="B33" s="52" t="s">
        <v>18</v>
      </c>
      <c r="C33" s="52">
        <v>4250</v>
      </c>
      <c r="D33" s="52">
        <v>778</v>
      </c>
      <c r="E33" s="52">
        <v>3</v>
      </c>
      <c r="F33" s="52">
        <v>265</v>
      </c>
      <c r="G33" s="52">
        <v>197</v>
      </c>
      <c r="H33" s="690">
        <v>34882</v>
      </c>
      <c r="I33" s="690">
        <v>12140</v>
      </c>
      <c r="J33" s="52">
        <v>520</v>
      </c>
      <c r="K33" s="6"/>
      <c r="L33" s="6"/>
      <c r="M33" s="6"/>
    </row>
    <row r="34" spans="1:13" ht="12.75">
      <c r="A34" s="55">
        <v>26</v>
      </c>
      <c r="B34" s="52" t="s">
        <v>105</v>
      </c>
      <c r="C34" s="52">
        <v>10000</v>
      </c>
      <c r="D34" s="52">
        <v>8065</v>
      </c>
      <c r="E34" s="52">
        <v>54</v>
      </c>
      <c r="F34" s="52">
        <v>143</v>
      </c>
      <c r="G34" s="52">
        <v>86</v>
      </c>
      <c r="H34" s="690">
        <v>4323</v>
      </c>
      <c r="I34" s="690">
        <v>3483</v>
      </c>
      <c r="J34" s="52">
        <v>89</v>
      </c>
      <c r="K34" s="6"/>
      <c r="L34" s="6"/>
      <c r="M34" s="6"/>
    </row>
    <row r="35" spans="1:13" s="169" customFormat="1" ht="14.25">
      <c r="A35" s="167"/>
      <c r="B35" s="131" t="s">
        <v>228</v>
      </c>
      <c r="C35" s="131">
        <f aca="true" t="shared" si="1" ref="C35:J35">SUM(C28:C34)</f>
        <v>14250</v>
      </c>
      <c r="D35" s="131">
        <f t="shared" si="1"/>
        <v>8847</v>
      </c>
      <c r="E35" s="131">
        <f t="shared" si="1"/>
        <v>58</v>
      </c>
      <c r="F35" s="131">
        <f t="shared" si="1"/>
        <v>408</v>
      </c>
      <c r="G35" s="131">
        <f t="shared" si="1"/>
        <v>283</v>
      </c>
      <c r="H35" s="691">
        <f>SUM(H28:H34)</f>
        <v>39208</v>
      </c>
      <c r="I35" s="691">
        <f>SUM(I28:I34)</f>
        <v>15624</v>
      </c>
      <c r="J35" s="131">
        <f t="shared" si="1"/>
        <v>609</v>
      </c>
      <c r="K35" s="171"/>
      <c r="L35" s="171"/>
      <c r="M35" s="171"/>
    </row>
    <row r="36" spans="1:13" ht="12.75">
      <c r="A36" s="55">
        <v>27</v>
      </c>
      <c r="B36" s="52" t="s">
        <v>165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690">
        <v>0</v>
      </c>
      <c r="I36" s="690">
        <v>0</v>
      </c>
      <c r="J36" s="52">
        <v>0</v>
      </c>
      <c r="K36" s="6"/>
      <c r="L36" s="6"/>
      <c r="M36" s="6"/>
    </row>
    <row r="37" spans="1:13" s="106" customFormat="1" ht="12.75">
      <c r="A37" s="55">
        <v>28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690">
        <v>37</v>
      </c>
      <c r="I37" s="690">
        <v>95</v>
      </c>
      <c r="J37" s="58">
        <v>0</v>
      </c>
      <c r="K37" s="22"/>
      <c r="L37" s="22"/>
      <c r="M37" s="22"/>
    </row>
    <row r="38" spans="1:13" ht="12.75">
      <c r="A38" s="55">
        <v>29</v>
      </c>
      <c r="B38" s="52" t="s">
        <v>220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690">
        <v>0</v>
      </c>
      <c r="I38" s="690">
        <v>0</v>
      </c>
      <c r="J38" s="52">
        <v>0</v>
      </c>
      <c r="K38" s="6"/>
      <c r="L38" s="6"/>
      <c r="M38" s="6"/>
    </row>
    <row r="39" spans="1:13" ht="12.75">
      <c r="A39" s="55">
        <v>30</v>
      </c>
      <c r="B39" s="52" t="s">
        <v>239</v>
      </c>
      <c r="C39" s="52">
        <v>5000</v>
      </c>
      <c r="D39" s="52">
        <v>1039</v>
      </c>
      <c r="E39" s="52">
        <v>159</v>
      </c>
      <c r="F39" s="52">
        <v>0</v>
      </c>
      <c r="G39" s="52">
        <v>1</v>
      </c>
      <c r="H39" s="690">
        <v>4</v>
      </c>
      <c r="I39" s="690">
        <v>3</v>
      </c>
      <c r="J39" s="52">
        <v>1</v>
      </c>
      <c r="K39" s="6"/>
      <c r="L39" s="6"/>
      <c r="M39" s="6"/>
    </row>
    <row r="40" spans="1:13" s="106" customFormat="1" ht="12.75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690">
        <v>0</v>
      </c>
      <c r="I40" s="690">
        <v>0</v>
      </c>
      <c r="J40" s="58">
        <v>1</v>
      </c>
      <c r="K40" s="22"/>
      <c r="L40" s="22"/>
      <c r="M40" s="22"/>
    </row>
    <row r="41" spans="1:13" ht="12.75">
      <c r="A41" s="55">
        <v>32</v>
      </c>
      <c r="B41" s="52" t="s">
        <v>222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690">
        <v>0</v>
      </c>
      <c r="I41" s="690">
        <v>0</v>
      </c>
      <c r="J41" s="52">
        <v>0</v>
      </c>
      <c r="K41" s="6"/>
      <c r="L41" s="6"/>
      <c r="M41" s="6"/>
    </row>
    <row r="42" spans="1:13" ht="12.75">
      <c r="A42" s="113">
        <v>33</v>
      </c>
      <c r="B42" s="116" t="s">
        <v>455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690">
        <v>0</v>
      </c>
      <c r="I42" s="690">
        <v>0</v>
      </c>
      <c r="J42" s="52">
        <v>0</v>
      </c>
      <c r="K42" s="6"/>
      <c r="L42" s="6"/>
      <c r="M42" s="6"/>
    </row>
    <row r="43" spans="1:13" s="106" customFormat="1" ht="12.75">
      <c r="A43" s="55">
        <v>34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690">
        <v>0</v>
      </c>
      <c r="I43" s="690">
        <v>0</v>
      </c>
      <c r="J43" s="58">
        <v>0</v>
      </c>
      <c r="K43" s="22"/>
      <c r="L43" s="22"/>
      <c r="M43" s="22"/>
    </row>
    <row r="44" spans="1:13" ht="12.75">
      <c r="A44" s="55">
        <v>35</v>
      </c>
      <c r="B44" s="52" t="s">
        <v>261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690">
        <v>0</v>
      </c>
      <c r="I44" s="690">
        <v>0</v>
      </c>
      <c r="J44" s="52">
        <v>0</v>
      </c>
      <c r="K44" s="6"/>
      <c r="L44" s="6"/>
      <c r="M44" s="6"/>
    </row>
    <row r="45" spans="1:13" ht="12.75">
      <c r="A45" s="55">
        <v>36</v>
      </c>
      <c r="B45" s="52" t="s">
        <v>24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690">
        <v>0</v>
      </c>
      <c r="I45" s="690">
        <v>0</v>
      </c>
      <c r="J45" s="52">
        <v>0</v>
      </c>
      <c r="K45" s="6"/>
      <c r="L45" s="6"/>
      <c r="M45" s="6"/>
    </row>
    <row r="46" spans="1:13" ht="12.75">
      <c r="A46" s="55">
        <v>37</v>
      </c>
      <c r="B46" s="52" t="s">
        <v>225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690">
        <v>0</v>
      </c>
      <c r="I46" s="690">
        <v>0</v>
      </c>
      <c r="J46" s="52">
        <v>0</v>
      </c>
      <c r="K46" s="6"/>
      <c r="L46" s="6"/>
      <c r="M46" s="6"/>
    </row>
    <row r="47" spans="1:13" ht="12.75">
      <c r="A47" s="55">
        <v>38</v>
      </c>
      <c r="B47" s="52" t="s">
        <v>456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690">
        <v>0</v>
      </c>
      <c r="I47" s="690">
        <v>0</v>
      </c>
      <c r="J47" s="52">
        <v>0</v>
      </c>
      <c r="K47" s="6"/>
      <c r="L47" s="6"/>
      <c r="M47" s="6"/>
    </row>
    <row r="48" spans="1:13" ht="12.75">
      <c r="A48" s="55">
        <v>39</v>
      </c>
      <c r="B48" s="52" t="s">
        <v>537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690">
        <v>0</v>
      </c>
      <c r="I48" s="690">
        <v>0</v>
      </c>
      <c r="J48" s="52">
        <v>0</v>
      </c>
      <c r="K48" s="6"/>
      <c r="L48" s="6"/>
      <c r="M48" s="6"/>
    </row>
    <row r="49" spans="1:13" s="169" customFormat="1" ht="14.25">
      <c r="A49" s="167"/>
      <c r="B49" s="131" t="s">
        <v>227</v>
      </c>
      <c r="C49" s="131">
        <f aca="true" t="shared" si="2" ref="C49:J49">SUM(C36:C48)</f>
        <v>5000</v>
      </c>
      <c r="D49" s="131">
        <f t="shared" si="2"/>
        <v>1039</v>
      </c>
      <c r="E49" s="131">
        <f t="shared" si="2"/>
        <v>159</v>
      </c>
      <c r="F49" s="131">
        <f t="shared" si="2"/>
        <v>0</v>
      </c>
      <c r="G49" s="131">
        <f t="shared" si="2"/>
        <v>1</v>
      </c>
      <c r="H49" s="691">
        <f t="shared" si="2"/>
        <v>41</v>
      </c>
      <c r="I49" s="691">
        <f t="shared" si="2"/>
        <v>98</v>
      </c>
      <c r="J49" s="131">
        <f t="shared" si="2"/>
        <v>2</v>
      </c>
      <c r="K49" s="171"/>
      <c r="L49" s="171"/>
      <c r="M49" s="171"/>
    </row>
    <row r="50" spans="1:10" s="169" customFormat="1" ht="14.25">
      <c r="A50" s="167"/>
      <c r="B50" s="90" t="s">
        <v>125</v>
      </c>
      <c r="C50" s="131">
        <f aca="true" t="shared" si="3" ref="C50:J50">C27+C35+C49</f>
        <v>30050</v>
      </c>
      <c r="D50" s="131">
        <f t="shared" si="3"/>
        <v>13324</v>
      </c>
      <c r="E50" s="131">
        <f t="shared" si="3"/>
        <v>467</v>
      </c>
      <c r="F50" s="131">
        <f t="shared" si="3"/>
        <v>904</v>
      </c>
      <c r="G50" s="131">
        <f t="shared" si="3"/>
        <v>716</v>
      </c>
      <c r="H50" s="691">
        <f t="shared" si="3"/>
        <v>52022</v>
      </c>
      <c r="I50" s="691">
        <f t="shared" si="3"/>
        <v>25325</v>
      </c>
      <c r="J50" s="131">
        <f t="shared" si="3"/>
        <v>1082</v>
      </c>
    </row>
    <row r="51" spans="2:10" ht="15" customHeight="1">
      <c r="B51" s="2"/>
      <c r="C51" s="2"/>
      <c r="D51" s="2"/>
      <c r="E51" s="2"/>
      <c r="F51" s="8"/>
      <c r="G51" s="8"/>
      <c r="H51" s="692"/>
      <c r="I51" s="692"/>
      <c r="J51" s="8"/>
    </row>
    <row r="52" spans="2:10" ht="15" customHeight="1">
      <c r="B52" s="2"/>
      <c r="C52" s="2"/>
      <c r="D52" s="2"/>
      <c r="E52" s="2"/>
      <c r="F52" s="8"/>
      <c r="G52" s="8"/>
      <c r="H52" s="692"/>
      <c r="I52" s="693"/>
      <c r="J52" s="8"/>
    </row>
    <row r="53" spans="2:9" ht="15" customHeight="1">
      <c r="B53" s="2"/>
      <c r="C53" s="2"/>
      <c r="H53" s="692"/>
      <c r="I53" s="693"/>
    </row>
    <row r="54" spans="1:10" ht="12.75">
      <c r="A54" s="26" t="s">
        <v>124</v>
      </c>
      <c r="B54" s="26" t="s">
        <v>5</v>
      </c>
      <c r="C54" s="847" t="s">
        <v>76</v>
      </c>
      <c r="D54" s="849" t="s">
        <v>127</v>
      </c>
      <c r="E54" s="849" t="s">
        <v>180</v>
      </c>
      <c r="F54" s="849" t="s">
        <v>181</v>
      </c>
      <c r="G54" s="849" t="s">
        <v>182</v>
      </c>
      <c r="H54" s="855" t="s">
        <v>264</v>
      </c>
      <c r="I54" s="856"/>
      <c r="J54" s="849" t="s">
        <v>236</v>
      </c>
    </row>
    <row r="55" spans="1:10" ht="12.75">
      <c r="A55" s="73" t="s">
        <v>6</v>
      </c>
      <c r="B55" s="79"/>
      <c r="C55" s="848"/>
      <c r="D55" s="850"/>
      <c r="E55" s="850"/>
      <c r="F55" s="850"/>
      <c r="G55" s="850"/>
      <c r="H55" s="857"/>
      <c r="I55" s="858"/>
      <c r="J55" s="850"/>
    </row>
    <row r="56" spans="1:10" ht="12.75">
      <c r="A56" s="91"/>
      <c r="B56" s="27"/>
      <c r="C56" s="27"/>
      <c r="D56" s="96"/>
      <c r="E56" s="96"/>
      <c r="F56" s="96"/>
      <c r="G56" s="96"/>
      <c r="H56" s="688" t="s">
        <v>57</v>
      </c>
      <c r="I56" s="689" t="s">
        <v>64</v>
      </c>
      <c r="J56" s="97"/>
    </row>
    <row r="57" spans="1:10" ht="12.75">
      <c r="A57" s="55">
        <v>40</v>
      </c>
      <c r="B57" s="58" t="s">
        <v>79</v>
      </c>
      <c r="C57" s="50">
        <v>500</v>
      </c>
      <c r="D57" s="50">
        <v>162</v>
      </c>
      <c r="E57" s="50">
        <v>5</v>
      </c>
      <c r="F57" s="50">
        <v>218</v>
      </c>
      <c r="G57" s="50">
        <v>149</v>
      </c>
      <c r="H57" s="694">
        <v>907</v>
      </c>
      <c r="I57" s="694">
        <v>403</v>
      </c>
      <c r="J57" s="50">
        <v>0</v>
      </c>
    </row>
    <row r="58" spans="1:10" ht="12.75">
      <c r="A58" s="55">
        <v>41</v>
      </c>
      <c r="B58" s="58" t="s">
        <v>284</v>
      </c>
      <c r="C58" s="50">
        <v>600</v>
      </c>
      <c r="D58" s="50">
        <v>254</v>
      </c>
      <c r="E58" s="50">
        <v>6</v>
      </c>
      <c r="F58" s="50">
        <v>0</v>
      </c>
      <c r="G58" s="50">
        <v>0</v>
      </c>
      <c r="H58" s="694">
        <v>452</v>
      </c>
      <c r="I58" s="694">
        <v>79</v>
      </c>
      <c r="J58" s="50">
        <v>7</v>
      </c>
    </row>
    <row r="59" spans="1:10" ht="12.75">
      <c r="A59" s="55">
        <v>42</v>
      </c>
      <c r="B59" s="58" t="s">
        <v>30</v>
      </c>
      <c r="C59" s="50">
        <v>500</v>
      </c>
      <c r="D59" s="50">
        <v>7</v>
      </c>
      <c r="E59" s="50">
        <v>1</v>
      </c>
      <c r="F59" s="50">
        <v>7</v>
      </c>
      <c r="G59" s="50">
        <v>9</v>
      </c>
      <c r="H59" s="694">
        <v>196</v>
      </c>
      <c r="I59" s="694">
        <v>60</v>
      </c>
      <c r="J59" s="50">
        <v>0</v>
      </c>
    </row>
    <row r="60" spans="1:10" ht="12.75">
      <c r="A60" s="55">
        <v>43</v>
      </c>
      <c r="B60" s="58" t="s">
        <v>237</v>
      </c>
      <c r="C60" s="50">
        <v>700</v>
      </c>
      <c r="D60" s="50">
        <v>1337</v>
      </c>
      <c r="E60" s="50">
        <v>20</v>
      </c>
      <c r="F60" s="50">
        <v>91</v>
      </c>
      <c r="G60" s="50">
        <v>16</v>
      </c>
      <c r="H60" s="694">
        <v>1334</v>
      </c>
      <c r="I60" s="694">
        <v>490</v>
      </c>
      <c r="J60" s="50">
        <v>35</v>
      </c>
    </row>
    <row r="61" spans="1:10" ht="12.75">
      <c r="A61" s="55">
        <v>44</v>
      </c>
      <c r="B61" s="58" t="s">
        <v>29</v>
      </c>
      <c r="C61" s="50">
        <v>500</v>
      </c>
      <c r="D61" s="50">
        <v>97</v>
      </c>
      <c r="E61" s="50">
        <v>2</v>
      </c>
      <c r="F61" s="50">
        <v>66</v>
      </c>
      <c r="G61" s="50">
        <v>80</v>
      </c>
      <c r="H61" s="694">
        <v>725</v>
      </c>
      <c r="I61" s="694">
        <v>342</v>
      </c>
      <c r="J61" s="50">
        <v>3</v>
      </c>
    </row>
    <row r="62" spans="1:10" ht="12.75">
      <c r="A62" s="55">
        <v>45</v>
      </c>
      <c r="B62" s="58" t="s">
        <v>575</v>
      </c>
      <c r="C62" s="50">
        <v>2000</v>
      </c>
      <c r="D62" s="50">
        <v>488</v>
      </c>
      <c r="E62" s="50">
        <v>91</v>
      </c>
      <c r="F62" s="50">
        <v>174</v>
      </c>
      <c r="G62" s="50">
        <v>38</v>
      </c>
      <c r="H62" s="694">
        <v>2815</v>
      </c>
      <c r="I62" s="694">
        <v>1221</v>
      </c>
      <c r="J62" s="50">
        <v>14</v>
      </c>
    </row>
    <row r="63" spans="1:10" ht="12.75">
      <c r="A63" s="55">
        <v>46</v>
      </c>
      <c r="B63" s="58" t="s">
        <v>25</v>
      </c>
      <c r="C63" s="50">
        <v>500</v>
      </c>
      <c r="D63" s="50">
        <v>39</v>
      </c>
      <c r="E63" s="50">
        <v>1</v>
      </c>
      <c r="F63" s="50">
        <v>23</v>
      </c>
      <c r="G63" s="50">
        <v>3</v>
      </c>
      <c r="H63" s="694">
        <v>718</v>
      </c>
      <c r="I63" s="694">
        <v>131</v>
      </c>
      <c r="J63" s="50">
        <v>13</v>
      </c>
    </row>
    <row r="64" spans="1:10" ht="12.75">
      <c r="A64" s="55">
        <v>47</v>
      </c>
      <c r="B64" s="58" t="s">
        <v>28</v>
      </c>
      <c r="C64" s="50">
        <v>500</v>
      </c>
      <c r="D64" s="50">
        <v>99</v>
      </c>
      <c r="E64" s="50">
        <v>1</v>
      </c>
      <c r="F64" s="50">
        <v>13</v>
      </c>
      <c r="G64" s="50">
        <v>20</v>
      </c>
      <c r="H64" s="694">
        <v>43</v>
      </c>
      <c r="I64" s="694">
        <v>31</v>
      </c>
      <c r="J64" s="50">
        <v>2</v>
      </c>
    </row>
    <row r="65" spans="1:10" s="174" customFormat="1" ht="15">
      <c r="A65" s="55"/>
      <c r="B65" s="173" t="s">
        <v>125</v>
      </c>
      <c r="C65" s="139">
        <f aca="true" t="shared" si="4" ref="C65:J65">SUM(C57:C64)</f>
        <v>5800</v>
      </c>
      <c r="D65" s="139">
        <f t="shared" si="4"/>
        <v>2483</v>
      </c>
      <c r="E65" s="139">
        <f t="shared" si="4"/>
        <v>127</v>
      </c>
      <c r="F65" s="139">
        <f t="shared" si="4"/>
        <v>592</v>
      </c>
      <c r="G65" s="139">
        <f t="shared" si="4"/>
        <v>315</v>
      </c>
      <c r="H65" s="695">
        <f t="shared" si="4"/>
        <v>7190</v>
      </c>
      <c r="I65" s="695">
        <f t="shared" si="4"/>
        <v>2757</v>
      </c>
      <c r="J65" s="139">
        <f t="shared" si="4"/>
        <v>74</v>
      </c>
    </row>
    <row r="66" spans="1:10" ht="12.75">
      <c r="A66" s="55"/>
      <c r="B66" t="s">
        <v>36</v>
      </c>
      <c r="C66" s="50"/>
      <c r="D66" s="50"/>
      <c r="E66" s="50"/>
      <c r="F66" s="50"/>
      <c r="G66" s="50"/>
      <c r="H66" s="694"/>
      <c r="I66" s="694"/>
      <c r="J66" s="50"/>
    </row>
    <row r="67" spans="1:10" ht="12.75">
      <c r="A67" s="55">
        <v>48</v>
      </c>
      <c r="B67" s="50" t="s">
        <v>34</v>
      </c>
      <c r="C67" s="50">
        <v>0</v>
      </c>
      <c r="D67" s="50">
        <v>101</v>
      </c>
      <c r="E67" s="50">
        <v>480</v>
      </c>
      <c r="F67" s="50">
        <v>0</v>
      </c>
      <c r="G67" s="50">
        <v>0</v>
      </c>
      <c r="H67" s="694">
        <v>8940</v>
      </c>
      <c r="I67" s="694">
        <v>925</v>
      </c>
      <c r="J67" s="50">
        <v>0</v>
      </c>
    </row>
    <row r="68" spans="1:10" ht="12.75">
      <c r="A68" s="55">
        <v>49</v>
      </c>
      <c r="B68" s="50" t="s">
        <v>132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694">
        <v>0</v>
      </c>
      <c r="I68" s="694">
        <v>0</v>
      </c>
      <c r="J68" s="50">
        <v>0</v>
      </c>
    </row>
    <row r="69" spans="1:10" s="174" customFormat="1" ht="15">
      <c r="A69" s="172"/>
      <c r="B69" s="173" t="s">
        <v>125</v>
      </c>
      <c r="C69" s="139">
        <f aca="true" t="shared" si="5" ref="C69:J69">SUM(C67:C68)</f>
        <v>0</v>
      </c>
      <c r="D69" s="139">
        <f t="shared" si="5"/>
        <v>101</v>
      </c>
      <c r="E69" s="139">
        <f t="shared" si="5"/>
        <v>480</v>
      </c>
      <c r="F69" s="139">
        <f t="shared" si="5"/>
        <v>0</v>
      </c>
      <c r="G69" s="139">
        <f t="shared" si="5"/>
        <v>0</v>
      </c>
      <c r="H69" s="695">
        <f>SUM(H67:H68)</f>
        <v>8940</v>
      </c>
      <c r="I69" s="695">
        <f>SUM(I67:I68)</f>
        <v>925</v>
      </c>
      <c r="J69" s="139">
        <f t="shared" si="5"/>
        <v>0</v>
      </c>
    </row>
    <row r="70" spans="1:10" s="174" customFormat="1" ht="15">
      <c r="A70" s="172"/>
      <c r="B70" s="173" t="s">
        <v>35</v>
      </c>
      <c r="C70" s="139">
        <f aca="true" t="shared" si="6" ref="C70:J70">+C50+C65+C69</f>
        <v>35850</v>
      </c>
      <c r="D70" s="139">
        <f t="shared" si="6"/>
        <v>15908</v>
      </c>
      <c r="E70" s="139">
        <f t="shared" si="6"/>
        <v>1074</v>
      </c>
      <c r="F70" s="139">
        <f t="shared" si="6"/>
        <v>1496</v>
      </c>
      <c r="G70" s="139">
        <f t="shared" si="6"/>
        <v>1031</v>
      </c>
      <c r="H70" s="695">
        <f t="shared" si="6"/>
        <v>68152</v>
      </c>
      <c r="I70" s="695">
        <f t="shared" si="6"/>
        <v>29007</v>
      </c>
      <c r="J70" s="139">
        <f t="shared" si="6"/>
        <v>1156</v>
      </c>
    </row>
    <row r="73" ht="12.75">
      <c r="C73">
        <v>11</v>
      </c>
    </row>
    <row r="74" ht="12.75">
      <c r="C74">
        <v>11</v>
      </c>
    </row>
  </sheetData>
  <mergeCells count="14">
    <mergeCell ref="J54:J55"/>
    <mergeCell ref="J4:J6"/>
    <mergeCell ref="F54:F55"/>
    <mergeCell ref="G54:G55"/>
    <mergeCell ref="F4:F6"/>
    <mergeCell ref="G4:G6"/>
    <mergeCell ref="H5:I6"/>
    <mergeCell ref="H54:I55"/>
    <mergeCell ref="C5:C6"/>
    <mergeCell ref="C54:C55"/>
    <mergeCell ref="D4:D6"/>
    <mergeCell ref="E4:E6"/>
    <mergeCell ref="D54:D55"/>
    <mergeCell ref="E54:E55"/>
  </mergeCells>
  <printOptions gridLines="1" horizontalCentered="1"/>
  <pageMargins left="0.75" right="0.75" top="0.43" bottom="0.56" header="0.38" footer="0.4"/>
  <pageSetup blackAndWhite="1" horizontalDpi="600" verticalDpi="600" orientation="landscape" paperSize="9" scale="81" r:id="rId2"/>
  <rowBreaks count="1" manualBreakCount="1">
    <brk id="50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/>
  <dimension ref="A1:I72"/>
  <sheetViews>
    <sheetView workbookViewId="0" topLeftCell="A1">
      <selection activeCell="A22" sqref="A22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17.421875" style="6" customWidth="1"/>
    <col min="5" max="5" width="17.421875" style="22" customWidth="1"/>
    <col min="6" max="6" width="17.421875" style="7" customWidth="1"/>
    <col min="7" max="7" width="17.421875" style="6" customWidth="1"/>
  </cols>
  <sheetData>
    <row r="1" spans="1:7" ht="14.25">
      <c r="A1" s="28"/>
      <c r="B1" s="28"/>
      <c r="C1" s="64"/>
      <c r="D1" s="99"/>
      <c r="E1" s="37"/>
      <c r="F1" s="35"/>
      <c r="G1" s="99"/>
    </row>
    <row r="2" spans="1:7" ht="14.25">
      <c r="A2" s="32"/>
      <c r="B2" s="32"/>
      <c r="C2" s="81"/>
      <c r="D2" s="99"/>
      <c r="E2" s="37"/>
      <c r="F2" s="35"/>
      <c r="G2" s="99"/>
    </row>
    <row r="3" spans="1:7" ht="15.75" customHeight="1">
      <c r="A3" s="32"/>
      <c r="B3" s="32"/>
      <c r="C3" s="81"/>
      <c r="D3" s="99"/>
      <c r="E3" s="37"/>
      <c r="F3" s="35"/>
      <c r="G3" s="99"/>
    </row>
    <row r="4" spans="1:7" ht="12.75">
      <c r="A4" s="44" t="s">
        <v>124</v>
      </c>
      <c r="B4" s="44" t="s">
        <v>5</v>
      </c>
      <c r="C4" s="84" t="s">
        <v>76</v>
      </c>
      <c r="D4" s="84" t="s">
        <v>212</v>
      </c>
      <c r="E4" s="56" t="s">
        <v>64</v>
      </c>
      <c r="F4" s="56" t="s">
        <v>64</v>
      </c>
      <c r="G4" s="84" t="s">
        <v>215</v>
      </c>
    </row>
    <row r="5" spans="1:7" ht="12.75">
      <c r="A5" s="48" t="s">
        <v>6</v>
      </c>
      <c r="B5" s="74"/>
      <c r="C5" s="98"/>
      <c r="D5" s="94" t="s">
        <v>213</v>
      </c>
      <c r="E5" s="57" t="s">
        <v>108</v>
      </c>
      <c r="F5" s="57" t="s">
        <v>152</v>
      </c>
      <c r="G5" s="94" t="s">
        <v>216</v>
      </c>
    </row>
    <row r="6" spans="1:7" s="120" customFormat="1" ht="12.75">
      <c r="A6" s="118">
        <v>1</v>
      </c>
      <c r="B6" s="119" t="s">
        <v>7</v>
      </c>
      <c r="C6" s="119">
        <v>456</v>
      </c>
      <c r="D6" s="119">
        <v>128</v>
      </c>
      <c r="E6" s="119">
        <v>32</v>
      </c>
      <c r="F6" s="119">
        <v>16</v>
      </c>
      <c r="G6" s="119">
        <v>864</v>
      </c>
    </row>
    <row r="7" spans="1:7" s="120" customFormat="1" ht="12.75">
      <c r="A7" s="118">
        <v>2</v>
      </c>
      <c r="B7" s="119" t="s">
        <v>8</v>
      </c>
      <c r="C7" s="119">
        <v>21</v>
      </c>
      <c r="D7" s="119">
        <v>0</v>
      </c>
      <c r="E7" s="119">
        <v>0</v>
      </c>
      <c r="F7" s="119">
        <v>0</v>
      </c>
      <c r="G7" s="119">
        <v>13</v>
      </c>
    </row>
    <row r="8" spans="1:7" s="120" customFormat="1" ht="12.75">
      <c r="A8" s="118">
        <v>3</v>
      </c>
      <c r="B8" s="119" t="s">
        <v>9</v>
      </c>
      <c r="C8" s="119">
        <v>213</v>
      </c>
      <c r="D8" s="119">
        <v>11</v>
      </c>
      <c r="E8" s="119">
        <v>3</v>
      </c>
      <c r="F8" s="119">
        <v>3</v>
      </c>
      <c r="G8" s="119">
        <v>218</v>
      </c>
    </row>
    <row r="9" spans="1:7" ht="12.75">
      <c r="A9" s="51">
        <v>4</v>
      </c>
      <c r="B9" s="52" t="s">
        <v>10</v>
      </c>
      <c r="C9" s="52">
        <v>774</v>
      </c>
      <c r="D9" s="52">
        <v>62</v>
      </c>
      <c r="E9" s="52">
        <v>15</v>
      </c>
      <c r="F9" s="52">
        <v>14</v>
      </c>
      <c r="G9" s="52">
        <v>4962</v>
      </c>
    </row>
    <row r="10" spans="1:7" ht="12.75">
      <c r="A10" s="51">
        <v>5</v>
      </c>
      <c r="B10" s="52" t="s">
        <v>11</v>
      </c>
      <c r="C10" s="52">
        <v>324</v>
      </c>
      <c r="D10" s="52">
        <v>15</v>
      </c>
      <c r="E10" s="52">
        <v>6</v>
      </c>
      <c r="F10" s="52">
        <v>6</v>
      </c>
      <c r="G10" s="52">
        <v>188</v>
      </c>
    </row>
    <row r="11" spans="1:7" ht="12.75">
      <c r="A11" s="51">
        <v>6</v>
      </c>
      <c r="B11" s="52" t="s">
        <v>12</v>
      </c>
      <c r="C11" s="52">
        <v>135</v>
      </c>
      <c r="D11" s="52">
        <v>3</v>
      </c>
      <c r="E11" s="52">
        <v>1</v>
      </c>
      <c r="F11" s="52">
        <v>1</v>
      </c>
      <c r="G11" s="52">
        <v>278</v>
      </c>
    </row>
    <row r="12" spans="1:8" s="106" customFormat="1" ht="12.75">
      <c r="A12" s="55">
        <v>7</v>
      </c>
      <c r="B12" s="58" t="s">
        <v>13</v>
      </c>
      <c r="C12" s="58">
        <v>1095</v>
      </c>
      <c r="D12" s="58">
        <v>132</v>
      </c>
      <c r="E12" s="58">
        <v>34</v>
      </c>
      <c r="F12" s="58">
        <v>33</v>
      </c>
      <c r="G12" s="58">
        <v>1692</v>
      </c>
      <c r="H12" s="103"/>
    </row>
    <row r="13" spans="1:7" s="106" customFormat="1" ht="12.75">
      <c r="A13" s="55">
        <v>8</v>
      </c>
      <c r="B13" s="58" t="s">
        <v>164</v>
      </c>
      <c r="C13" s="58">
        <v>36</v>
      </c>
      <c r="D13" s="58">
        <v>0</v>
      </c>
      <c r="E13" s="58">
        <v>0</v>
      </c>
      <c r="F13" s="58">
        <v>0</v>
      </c>
      <c r="G13" s="58">
        <v>0</v>
      </c>
    </row>
    <row r="14" spans="1:7" ht="12.75">
      <c r="A14" s="51">
        <v>9</v>
      </c>
      <c r="B14" s="52" t="s">
        <v>14</v>
      </c>
      <c r="C14" s="52">
        <v>105</v>
      </c>
      <c r="D14" s="52">
        <v>0</v>
      </c>
      <c r="E14" s="52">
        <v>0</v>
      </c>
      <c r="F14" s="52">
        <v>0</v>
      </c>
      <c r="G14" s="52">
        <v>71</v>
      </c>
    </row>
    <row r="15" spans="1:7" ht="12.75">
      <c r="A15" s="51">
        <v>10</v>
      </c>
      <c r="B15" s="52" t="s">
        <v>15</v>
      </c>
      <c r="C15" s="52">
        <v>27</v>
      </c>
      <c r="D15" s="52">
        <v>4</v>
      </c>
      <c r="E15" s="52">
        <v>4</v>
      </c>
      <c r="F15" s="52">
        <v>4</v>
      </c>
      <c r="G15" s="52">
        <v>19</v>
      </c>
    </row>
    <row r="16" spans="1:7" ht="12.75">
      <c r="A16" s="51">
        <v>11</v>
      </c>
      <c r="B16" s="52" t="s">
        <v>16</v>
      </c>
      <c r="C16" s="52">
        <v>42</v>
      </c>
      <c r="D16" s="52">
        <v>0</v>
      </c>
      <c r="E16" s="52">
        <v>0</v>
      </c>
      <c r="F16" s="52">
        <v>0</v>
      </c>
      <c r="G16" s="52">
        <v>75</v>
      </c>
    </row>
    <row r="17" spans="1:7" ht="12.75">
      <c r="A17" s="51">
        <v>12</v>
      </c>
      <c r="B17" s="52" t="s">
        <v>17</v>
      </c>
      <c r="C17" s="52">
        <v>129</v>
      </c>
      <c r="D17" s="52">
        <v>0</v>
      </c>
      <c r="E17" s="52">
        <v>0</v>
      </c>
      <c r="F17" s="52">
        <v>0</v>
      </c>
      <c r="G17" s="52">
        <v>5</v>
      </c>
    </row>
    <row r="18" spans="1:7" ht="12.75">
      <c r="A18" s="51">
        <v>13</v>
      </c>
      <c r="B18" s="52" t="s">
        <v>166</v>
      </c>
      <c r="C18" s="52">
        <v>75</v>
      </c>
      <c r="D18" s="52">
        <v>0</v>
      </c>
      <c r="E18" s="52">
        <v>0</v>
      </c>
      <c r="F18" s="52">
        <v>0</v>
      </c>
      <c r="G18" s="52">
        <v>0</v>
      </c>
    </row>
    <row r="19" spans="1:7" ht="12.75">
      <c r="A19" s="51">
        <v>14</v>
      </c>
      <c r="B19" s="52" t="s">
        <v>78</v>
      </c>
      <c r="C19" s="52">
        <v>489</v>
      </c>
      <c r="D19" s="52">
        <v>2</v>
      </c>
      <c r="E19" s="52">
        <v>1</v>
      </c>
      <c r="F19" s="52">
        <v>1</v>
      </c>
      <c r="G19" s="52">
        <v>115</v>
      </c>
    </row>
    <row r="20" spans="1:7" ht="12.75">
      <c r="A20" s="51">
        <v>15</v>
      </c>
      <c r="B20" s="52" t="s">
        <v>106</v>
      </c>
      <c r="C20" s="52">
        <v>102</v>
      </c>
      <c r="D20" s="52">
        <v>0</v>
      </c>
      <c r="E20" s="52">
        <v>0</v>
      </c>
      <c r="F20" s="52">
        <v>0</v>
      </c>
      <c r="G20" s="52">
        <v>0</v>
      </c>
    </row>
    <row r="21" spans="1:7" s="106" customFormat="1" ht="12.75">
      <c r="A21" s="55">
        <v>16</v>
      </c>
      <c r="B21" s="58" t="s">
        <v>20</v>
      </c>
      <c r="C21" s="58">
        <v>294</v>
      </c>
      <c r="D21" s="58">
        <v>147</v>
      </c>
      <c r="E21" s="58">
        <v>38</v>
      </c>
      <c r="F21" s="58">
        <v>38</v>
      </c>
      <c r="G21" s="58">
        <v>2333</v>
      </c>
    </row>
    <row r="22" spans="1:7" ht="12.75">
      <c r="A22" s="51">
        <v>17</v>
      </c>
      <c r="B22" s="52" t="s">
        <v>21</v>
      </c>
      <c r="C22" s="52">
        <v>495</v>
      </c>
      <c r="D22" s="52">
        <v>8</v>
      </c>
      <c r="E22" s="52">
        <v>3</v>
      </c>
      <c r="F22" s="52">
        <v>3</v>
      </c>
      <c r="G22" s="52">
        <v>179</v>
      </c>
    </row>
    <row r="23" spans="1:7" ht="12.75">
      <c r="A23" s="51">
        <v>18</v>
      </c>
      <c r="B23" s="52" t="s">
        <v>19</v>
      </c>
      <c r="C23" s="52">
        <v>27</v>
      </c>
      <c r="D23" s="52">
        <v>0</v>
      </c>
      <c r="E23" s="52">
        <v>0</v>
      </c>
      <c r="F23" s="52">
        <v>0</v>
      </c>
      <c r="G23" s="52">
        <v>0</v>
      </c>
    </row>
    <row r="24" spans="1:8" ht="12.75">
      <c r="A24" s="51">
        <v>19</v>
      </c>
      <c r="B24" s="52" t="s">
        <v>126</v>
      </c>
      <c r="C24" s="52">
        <v>21</v>
      </c>
      <c r="D24" s="52">
        <v>0</v>
      </c>
      <c r="E24" s="52">
        <v>0</v>
      </c>
      <c r="F24" s="52">
        <v>0</v>
      </c>
      <c r="G24" s="52">
        <v>0</v>
      </c>
      <c r="H24" s="103"/>
    </row>
    <row r="25" spans="1:7" s="169" customFormat="1" ht="14.25">
      <c r="A25" s="167"/>
      <c r="B25" s="131" t="s">
        <v>226</v>
      </c>
      <c r="C25" s="131">
        <f>SUM(C6:C24)</f>
        <v>4860</v>
      </c>
      <c r="D25" s="131">
        <f>SUM(D6:D24)</f>
        <v>512</v>
      </c>
      <c r="E25" s="168">
        <f>SUM(E6:E24)</f>
        <v>137</v>
      </c>
      <c r="F25" s="131">
        <f>SUM(F6:F24)</f>
        <v>119</v>
      </c>
      <c r="G25" s="131">
        <f>SUM(G6:G24)</f>
        <v>11012</v>
      </c>
    </row>
    <row r="26" spans="1:7" ht="12.75">
      <c r="A26" s="55">
        <v>20</v>
      </c>
      <c r="B26" s="52" t="s">
        <v>23</v>
      </c>
      <c r="C26" s="52">
        <v>9</v>
      </c>
      <c r="D26" s="52">
        <v>0</v>
      </c>
      <c r="E26" s="52">
        <v>0</v>
      </c>
      <c r="F26" s="52">
        <v>0</v>
      </c>
      <c r="G26" s="52">
        <v>0</v>
      </c>
    </row>
    <row r="27" spans="1:8" ht="12.75">
      <c r="A27" s="55">
        <v>21</v>
      </c>
      <c r="B27" s="52" t="s">
        <v>274</v>
      </c>
      <c r="C27" s="52">
        <v>6</v>
      </c>
      <c r="D27" s="52">
        <v>0</v>
      </c>
      <c r="E27" s="52">
        <v>0</v>
      </c>
      <c r="F27" s="52">
        <v>0</v>
      </c>
      <c r="G27" s="52">
        <v>0</v>
      </c>
      <c r="H27" s="103"/>
    </row>
    <row r="28" spans="1:8" ht="12.75">
      <c r="A28" s="55">
        <v>22</v>
      </c>
      <c r="B28" s="52" t="s">
        <v>171</v>
      </c>
      <c r="C28" s="52">
        <v>15</v>
      </c>
      <c r="D28" s="52">
        <v>0</v>
      </c>
      <c r="E28" s="52">
        <v>0</v>
      </c>
      <c r="F28" s="52">
        <v>0</v>
      </c>
      <c r="G28" s="52">
        <v>0</v>
      </c>
      <c r="H28" s="103"/>
    </row>
    <row r="29" spans="1:7" ht="12.75">
      <c r="A29" s="55">
        <v>23</v>
      </c>
      <c r="B29" s="52" t="s">
        <v>22</v>
      </c>
      <c r="C29" s="52">
        <v>6</v>
      </c>
      <c r="D29" s="52">
        <v>0</v>
      </c>
      <c r="E29" s="52">
        <v>0</v>
      </c>
      <c r="F29" s="52">
        <v>0</v>
      </c>
      <c r="G29" s="52">
        <v>0</v>
      </c>
    </row>
    <row r="30" spans="1:7" s="106" customFormat="1" ht="12.75">
      <c r="A30" s="55">
        <v>24</v>
      </c>
      <c r="B30" s="58" t="s">
        <v>143</v>
      </c>
      <c r="C30" s="58">
        <v>24</v>
      </c>
      <c r="D30" s="58">
        <v>0</v>
      </c>
      <c r="E30" s="58">
        <v>0</v>
      </c>
      <c r="F30" s="58">
        <v>0</v>
      </c>
      <c r="G30" s="58">
        <v>0</v>
      </c>
    </row>
    <row r="31" spans="1:7" ht="12.75">
      <c r="A31" s="55">
        <v>25</v>
      </c>
      <c r="B31" s="52" t="s">
        <v>18</v>
      </c>
      <c r="C31" s="52">
        <v>1617</v>
      </c>
      <c r="D31" s="52">
        <v>111</v>
      </c>
      <c r="E31" s="52">
        <v>42</v>
      </c>
      <c r="F31" s="52">
        <v>42</v>
      </c>
      <c r="G31" s="52">
        <v>372</v>
      </c>
    </row>
    <row r="32" spans="1:7" ht="12.75">
      <c r="A32" s="55">
        <v>26</v>
      </c>
      <c r="B32" s="52" t="s">
        <v>105</v>
      </c>
      <c r="C32" s="52">
        <v>1047</v>
      </c>
      <c r="D32" s="52">
        <v>21</v>
      </c>
      <c r="E32" s="52">
        <v>14</v>
      </c>
      <c r="F32" s="52">
        <v>14</v>
      </c>
      <c r="G32" s="52">
        <v>344</v>
      </c>
    </row>
    <row r="33" spans="1:7" s="169" customFormat="1" ht="14.25">
      <c r="A33" s="167"/>
      <c r="B33" s="131" t="s">
        <v>228</v>
      </c>
      <c r="C33" s="131">
        <f>SUM(C26:C32)</f>
        <v>2724</v>
      </c>
      <c r="D33" s="131">
        <f>SUM(D26:D32)</f>
        <v>132</v>
      </c>
      <c r="E33" s="168">
        <f>SUM(E26:E32)</f>
        <v>56</v>
      </c>
      <c r="F33" s="131">
        <f>SUM(F26:F32)</f>
        <v>56</v>
      </c>
      <c r="G33" s="131">
        <f>SUM(G26:G32)</f>
        <v>716</v>
      </c>
    </row>
    <row r="34" spans="1:7" ht="12.75">
      <c r="A34" s="55">
        <v>27</v>
      </c>
      <c r="B34" s="52" t="s">
        <v>165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</row>
    <row r="35" spans="1:7" s="106" customFormat="1" ht="12.75">
      <c r="A35" s="55">
        <v>28</v>
      </c>
      <c r="B35" s="58" t="s">
        <v>234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</row>
    <row r="36" spans="1:7" ht="12.75">
      <c r="A36" s="55">
        <v>29</v>
      </c>
      <c r="B36" s="52" t="s">
        <v>220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</row>
    <row r="37" spans="1:7" ht="12.75">
      <c r="A37" s="55">
        <v>30</v>
      </c>
      <c r="B37" s="52" t="s">
        <v>239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</row>
    <row r="38" spans="1:7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</row>
    <row r="39" spans="1:7" ht="12.75">
      <c r="A39" s="55">
        <v>32</v>
      </c>
      <c r="B39" s="52" t="s">
        <v>222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</row>
    <row r="40" spans="1:7" ht="12.75">
      <c r="A40" s="113">
        <v>33</v>
      </c>
      <c r="B40" s="116" t="s">
        <v>455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</row>
    <row r="41" spans="1:7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</row>
    <row r="42" spans="1:7" ht="12.75">
      <c r="A42" s="55">
        <v>35</v>
      </c>
      <c r="B42" s="52" t="s">
        <v>261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</row>
    <row r="43" spans="1:7" ht="12.75">
      <c r="A43" s="55">
        <v>36</v>
      </c>
      <c r="B43" s="52" t="s">
        <v>24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</row>
    <row r="44" spans="1:7" ht="12.75">
      <c r="A44" s="55">
        <v>37</v>
      </c>
      <c r="B44" s="52" t="s">
        <v>225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</row>
    <row r="45" spans="1:7" ht="12.75">
      <c r="A45" s="55">
        <v>38</v>
      </c>
      <c r="B45" s="52" t="s">
        <v>456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</row>
    <row r="46" spans="1:8" ht="12.75">
      <c r="A46" s="55">
        <v>39</v>
      </c>
      <c r="B46" s="52" t="s">
        <v>537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103"/>
    </row>
    <row r="47" spans="1:7" s="169" customFormat="1" ht="14.25">
      <c r="A47" s="167"/>
      <c r="B47" s="131" t="s">
        <v>227</v>
      </c>
      <c r="C47" s="131">
        <f>SUM(C34:C46)</f>
        <v>0</v>
      </c>
      <c r="D47" s="131">
        <f>SUM(D34:D46)</f>
        <v>0</v>
      </c>
      <c r="E47" s="131">
        <f>SUM(E34:E46)</f>
        <v>0</v>
      </c>
      <c r="F47" s="131">
        <f>SUM(F34:F46)</f>
        <v>0</v>
      </c>
      <c r="G47" s="131">
        <f>SUM(G34:G46)</f>
        <v>0</v>
      </c>
    </row>
    <row r="48" spans="1:7" s="169" customFormat="1" ht="14.25">
      <c r="A48" s="167"/>
      <c r="B48" s="90" t="s">
        <v>125</v>
      </c>
      <c r="C48" s="131">
        <f>C25+C33+C47</f>
        <v>7584</v>
      </c>
      <c r="D48" s="131">
        <f>D25+D33+D47</f>
        <v>644</v>
      </c>
      <c r="E48" s="168">
        <f>E25+E33+E47</f>
        <v>193</v>
      </c>
      <c r="F48" s="131">
        <f>F25+F33+F47</f>
        <v>175</v>
      </c>
      <c r="G48" s="131">
        <f>G25+G33+G47</f>
        <v>11728</v>
      </c>
    </row>
    <row r="49" spans="1:7" ht="12.75">
      <c r="A49" s="32"/>
      <c r="B49" s="28"/>
      <c r="C49" s="64"/>
      <c r="D49" s="64"/>
      <c r="E49" s="70"/>
      <c r="F49" s="30"/>
      <c r="G49" s="64"/>
    </row>
    <row r="50" spans="1:7" ht="12.75">
      <c r="A50" s="32"/>
      <c r="B50" s="28"/>
      <c r="C50" s="64"/>
      <c r="D50" s="64"/>
      <c r="E50" s="70"/>
      <c r="F50" s="30"/>
      <c r="G50" s="64"/>
    </row>
    <row r="51" spans="1:7" ht="12.75">
      <c r="A51" s="32"/>
      <c r="B51" s="28"/>
      <c r="C51" s="64"/>
      <c r="D51" s="81"/>
      <c r="E51" s="69"/>
      <c r="F51" s="31"/>
      <c r="G51" s="81"/>
    </row>
    <row r="52" spans="1:7" ht="18" customHeight="1">
      <c r="A52" s="44" t="s">
        <v>124</v>
      </c>
      <c r="B52" s="44" t="s">
        <v>5</v>
      </c>
      <c r="C52" s="84" t="s">
        <v>76</v>
      </c>
      <c r="D52" s="84" t="s">
        <v>212</v>
      </c>
      <c r="E52" s="56" t="s">
        <v>64</v>
      </c>
      <c r="F52" s="56" t="s">
        <v>64</v>
      </c>
      <c r="G52" s="84" t="s">
        <v>215</v>
      </c>
    </row>
    <row r="53" spans="1:7" ht="18" customHeight="1">
      <c r="A53" s="48" t="s">
        <v>6</v>
      </c>
      <c r="B53" s="74"/>
      <c r="C53" s="98"/>
      <c r="D53" s="94" t="s">
        <v>213</v>
      </c>
      <c r="E53" s="57" t="s">
        <v>108</v>
      </c>
      <c r="F53" s="57" t="s">
        <v>152</v>
      </c>
      <c r="G53" s="94" t="s">
        <v>216</v>
      </c>
    </row>
    <row r="54" spans="1:7" ht="12.75">
      <c r="A54" s="55">
        <v>40</v>
      </c>
      <c r="B54" s="58" t="s">
        <v>79</v>
      </c>
      <c r="C54" s="52">
        <v>560</v>
      </c>
      <c r="D54" s="52">
        <v>27</v>
      </c>
      <c r="E54" s="52">
        <v>6</v>
      </c>
      <c r="F54" s="52">
        <v>6</v>
      </c>
      <c r="G54" s="52">
        <v>603</v>
      </c>
    </row>
    <row r="55" spans="1:7" ht="12.75">
      <c r="A55" s="55">
        <v>41</v>
      </c>
      <c r="B55" s="58" t="s">
        <v>284</v>
      </c>
      <c r="C55" s="52">
        <v>1477</v>
      </c>
      <c r="D55" s="52">
        <v>659</v>
      </c>
      <c r="E55" s="52">
        <v>182</v>
      </c>
      <c r="F55" s="52">
        <v>182</v>
      </c>
      <c r="G55" s="52">
        <v>5537</v>
      </c>
    </row>
    <row r="56" spans="1:7" ht="12.75">
      <c r="A56" s="55">
        <v>42</v>
      </c>
      <c r="B56" s="58" t="s">
        <v>30</v>
      </c>
      <c r="C56" s="52">
        <v>294</v>
      </c>
      <c r="D56" s="52">
        <v>8</v>
      </c>
      <c r="E56" s="52">
        <v>2</v>
      </c>
      <c r="F56" s="52">
        <v>2</v>
      </c>
      <c r="G56" s="52">
        <v>1404</v>
      </c>
    </row>
    <row r="57" spans="1:7" ht="12.75">
      <c r="A57" s="55">
        <v>43</v>
      </c>
      <c r="B57" s="58" t="s">
        <v>237</v>
      </c>
      <c r="C57" s="52">
        <v>1407</v>
      </c>
      <c r="D57" s="52">
        <v>357</v>
      </c>
      <c r="E57" s="52">
        <v>75</v>
      </c>
      <c r="F57" s="52">
        <v>72</v>
      </c>
      <c r="G57" s="52">
        <v>4394</v>
      </c>
    </row>
    <row r="58" spans="1:9" ht="12.75">
      <c r="A58" s="55">
        <v>44</v>
      </c>
      <c r="B58" s="58" t="s">
        <v>29</v>
      </c>
      <c r="C58" s="52">
        <v>637</v>
      </c>
      <c r="D58" s="52">
        <v>72</v>
      </c>
      <c r="E58" s="52">
        <v>17</v>
      </c>
      <c r="F58" s="52">
        <v>17</v>
      </c>
      <c r="G58" s="52">
        <v>739</v>
      </c>
      <c r="H58" s="103"/>
      <c r="I58" s="103"/>
    </row>
    <row r="59" spans="1:7" ht="12.75">
      <c r="A59" s="55">
        <v>45</v>
      </c>
      <c r="B59" s="58" t="s">
        <v>575</v>
      </c>
      <c r="C59" s="52">
        <v>2408</v>
      </c>
      <c r="D59" s="52">
        <v>600</v>
      </c>
      <c r="E59" s="52">
        <v>204</v>
      </c>
      <c r="F59" s="52">
        <v>204</v>
      </c>
      <c r="G59" s="52">
        <v>7074</v>
      </c>
    </row>
    <row r="60" spans="1:8" ht="12.75">
      <c r="A60" s="55">
        <v>46</v>
      </c>
      <c r="B60" s="58" t="s">
        <v>25</v>
      </c>
      <c r="C60" s="52">
        <v>413</v>
      </c>
      <c r="D60" s="52">
        <v>25</v>
      </c>
      <c r="E60" s="52">
        <v>36</v>
      </c>
      <c r="F60" s="52">
        <v>36</v>
      </c>
      <c r="G60" s="52">
        <v>853</v>
      </c>
      <c r="H60" s="103"/>
    </row>
    <row r="61" spans="1:7" ht="12.75">
      <c r="A61" s="55">
        <v>47</v>
      </c>
      <c r="B61" s="58" t="s">
        <v>28</v>
      </c>
      <c r="C61" s="52">
        <v>161</v>
      </c>
      <c r="D61" s="52">
        <v>0</v>
      </c>
      <c r="E61" s="52">
        <v>0</v>
      </c>
      <c r="F61" s="52">
        <v>0</v>
      </c>
      <c r="G61" s="52">
        <v>230</v>
      </c>
    </row>
    <row r="62" spans="1:7" s="169" customFormat="1" ht="14.25">
      <c r="A62" s="55"/>
      <c r="B62" s="90" t="s">
        <v>125</v>
      </c>
      <c r="C62" s="131">
        <f>SUM(C54:C61)</f>
        <v>7357</v>
      </c>
      <c r="D62" s="131">
        <f>SUM(D54:D61)</f>
        <v>1748</v>
      </c>
      <c r="E62" s="168">
        <f>SUM(E54:E61)</f>
        <v>522</v>
      </c>
      <c r="F62" s="131">
        <f>SUM(F54:F61)</f>
        <v>519</v>
      </c>
      <c r="G62" s="131">
        <f>SUM(G54:G61)</f>
        <v>20834</v>
      </c>
    </row>
    <row r="63" spans="1:7" ht="12.75">
      <c r="A63" s="55"/>
      <c r="B63" t="s">
        <v>36</v>
      </c>
      <c r="C63" s="52"/>
      <c r="D63" s="52"/>
      <c r="E63" s="58"/>
      <c r="F63" s="52"/>
      <c r="G63" s="52"/>
    </row>
    <row r="64" spans="1:7" ht="12.75">
      <c r="A64" s="55">
        <v>48</v>
      </c>
      <c r="B64" s="52" t="s">
        <v>34</v>
      </c>
      <c r="C64" s="52">
        <v>130</v>
      </c>
      <c r="D64" s="52">
        <v>12</v>
      </c>
      <c r="E64" s="52">
        <v>3</v>
      </c>
      <c r="F64" s="52">
        <v>3</v>
      </c>
      <c r="G64" s="52">
        <v>485</v>
      </c>
    </row>
    <row r="65" spans="1:9" ht="12.75">
      <c r="A65" s="55">
        <v>49</v>
      </c>
      <c r="B65" s="52" t="s">
        <v>132</v>
      </c>
      <c r="C65" s="52">
        <v>76</v>
      </c>
      <c r="D65" s="52">
        <v>0</v>
      </c>
      <c r="E65" s="52">
        <v>0</v>
      </c>
      <c r="F65" s="52">
        <v>0</v>
      </c>
      <c r="G65" s="52">
        <v>570</v>
      </c>
      <c r="H65" s="103"/>
      <c r="I65" s="103"/>
    </row>
    <row r="66" spans="1:7" s="169" customFormat="1" ht="14.25">
      <c r="A66" s="55">
        <v>49</v>
      </c>
      <c r="B66" s="90" t="s">
        <v>125</v>
      </c>
      <c r="C66" s="131">
        <f>SUM(C64:C65)</f>
        <v>206</v>
      </c>
      <c r="D66" s="131">
        <f>SUM(D64:D65)</f>
        <v>12</v>
      </c>
      <c r="E66" s="168">
        <f>SUM(E64:E65)</f>
        <v>3</v>
      </c>
      <c r="F66" s="131">
        <f>SUM(F64:F65)</f>
        <v>3</v>
      </c>
      <c r="G66" s="131">
        <f>SUM(G64:G65)</f>
        <v>1055</v>
      </c>
    </row>
    <row r="67" spans="1:7" s="169" customFormat="1" ht="14.25">
      <c r="A67" s="167"/>
      <c r="B67" s="90" t="s">
        <v>35</v>
      </c>
      <c r="C67" s="131">
        <f>+C48+C62+C66</f>
        <v>15147</v>
      </c>
      <c r="D67" s="131">
        <f>+D48+D62+D66</f>
        <v>2404</v>
      </c>
      <c r="E67" s="168">
        <f>+E48+E62+E66</f>
        <v>718</v>
      </c>
      <c r="F67" s="131">
        <f>+F48+F62+F66</f>
        <v>697</v>
      </c>
      <c r="G67" s="131">
        <f>+G48+G62+G66</f>
        <v>33617</v>
      </c>
    </row>
    <row r="72" spans="3:4" ht="12.75">
      <c r="C72" s="15">
        <v>16</v>
      </c>
      <c r="D72" s="15" t="s">
        <v>608</v>
      </c>
    </row>
  </sheetData>
  <printOptions gridLines="1" horizontalCentered="1"/>
  <pageMargins left="0.75" right="0.75" top="0.47" bottom="0.65" header="0.38" footer="0.5"/>
  <pageSetup blackAndWhite="1" horizontalDpi="300" verticalDpi="300" orientation="landscape" paperSize="9" scale="81" r:id="rId2"/>
  <rowBreaks count="1" manualBreakCount="1">
    <brk id="48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M74"/>
  <sheetViews>
    <sheetView workbookViewId="0" topLeftCell="I46">
      <selection activeCell="G57" sqref="G57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10.28125" style="6" customWidth="1"/>
    <col min="4" max="4" width="10.140625" style="6" customWidth="1"/>
    <col min="5" max="5" width="12.421875" style="19" customWidth="1"/>
    <col min="6" max="6" width="12.421875" style="7" customWidth="1"/>
    <col min="7" max="7" width="15.28125" style="6" customWidth="1"/>
    <col min="8" max="8" width="10.57421875" style="6" customWidth="1"/>
    <col min="9" max="9" width="11.28125" style="6" customWidth="1"/>
    <col min="10" max="11" width="12.421875" style="7" customWidth="1"/>
    <col min="12" max="12" width="15.28125" style="6" customWidth="1"/>
  </cols>
  <sheetData>
    <row r="1" spans="1:12" ht="16.5" customHeight="1">
      <c r="A1" s="28"/>
      <c r="B1" s="28"/>
      <c r="C1" s="64"/>
      <c r="D1" s="99"/>
      <c r="E1" s="34"/>
      <c r="F1" s="35"/>
      <c r="G1" s="99"/>
      <c r="H1" s="81"/>
      <c r="I1" s="81"/>
      <c r="J1" s="31"/>
      <c r="K1" s="31"/>
      <c r="L1" s="81"/>
    </row>
    <row r="2" spans="1:12" ht="18" customHeight="1">
      <c r="A2" s="32"/>
      <c r="B2" s="32"/>
      <c r="C2" s="81"/>
      <c r="D2" s="99"/>
      <c r="E2" s="34"/>
      <c r="F2" s="35"/>
      <c r="G2" s="99"/>
      <c r="H2" s="81"/>
      <c r="I2" s="81"/>
      <c r="J2" s="31"/>
      <c r="K2" s="31"/>
      <c r="L2" s="81"/>
    </row>
    <row r="3" spans="1:12" ht="18" customHeight="1">
      <c r="A3" s="32"/>
      <c r="B3" s="32"/>
      <c r="C3" s="81"/>
      <c r="D3" s="99"/>
      <c r="E3" s="34"/>
      <c r="F3" s="35"/>
      <c r="G3" s="99"/>
      <c r="H3" s="81"/>
      <c r="I3" s="81"/>
      <c r="J3" s="31"/>
      <c r="K3" s="31"/>
      <c r="L3" s="81"/>
    </row>
    <row r="4" spans="1:12" ht="15" customHeight="1">
      <c r="A4" s="44" t="s">
        <v>124</v>
      </c>
      <c r="B4" s="44" t="s">
        <v>5</v>
      </c>
      <c r="C4" s="787" t="s">
        <v>266</v>
      </c>
      <c r="D4" s="859"/>
      <c r="E4" s="859"/>
      <c r="F4" s="859"/>
      <c r="G4" s="788"/>
      <c r="H4" s="787" t="s">
        <v>267</v>
      </c>
      <c r="I4" s="859"/>
      <c r="J4" s="859"/>
      <c r="K4" s="859"/>
      <c r="L4" s="788"/>
    </row>
    <row r="5" spans="1:12" ht="12.75">
      <c r="A5" s="45" t="s">
        <v>6</v>
      </c>
      <c r="B5" s="78"/>
      <c r="C5" s="84" t="s">
        <v>76</v>
      </c>
      <c r="D5" s="84" t="s">
        <v>212</v>
      </c>
      <c r="E5" s="56" t="s">
        <v>64</v>
      </c>
      <c r="F5" s="56" t="s">
        <v>64</v>
      </c>
      <c r="G5" s="84" t="s">
        <v>167</v>
      </c>
      <c r="H5" s="84" t="s">
        <v>76</v>
      </c>
      <c r="I5" s="84" t="s">
        <v>212</v>
      </c>
      <c r="J5" s="56" t="s">
        <v>64</v>
      </c>
      <c r="K5" s="56" t="s">
        <v>64</v>
      </c>
      <c r="L5" s="84" t="s">
        <v>167</v>
      </c>
    </row>
    <row r="6" spans="1:12" ht="12.75">
      <c r="A6" s="48"/>
      <c r="B6" s="74"/>
      <c r="C6" s="98"/>
      <c r="D6" s="94" t="s">
        <v>213</v>
      </c>
      <c r="E6" s="57" t="s">
        <v>108</v>
      </c>
      <c r="F6" s="57" t="s">
        <v>152</v>
      </c>
      <c r="G6" s="95" t="s">
        <v>265</v>
      </c>
      <c r="H6" s="98"/>
      <c r="I6" s="94" t="s">
        <v>213</v>
      </c>
      <c r="J6" s="57" t="s">
        <v>108</v>
      </c>
      <c r="K6" s="57" t="s">
        <v>152</v>
      </c>
      <c r="L6" s="95" t="s">
        <v>265</v>
      </c>
    </row>
    <row r="7" spans="1:12" s="120" customFormat="1" ht="12" customHeight="1">
      <c r="A7" s="118">
        <v>1</v>
      </c>
      <c r="B7" s="119" t="s">
        <v>7</v>
      </c>
      <c r="C7" s="119">
        <v>300</v>
      </c>
      <c r="D7" s="119">
        <v>53</v>
      </c>
      <c r="E7" s="119">
        <v>25</v>
      </c>
      <c r="F7" s="119">
        <v>20</v>
      </c>
      <c r="G7" s="119">
        <v>769</v>
      </c>
      <c r="H7" s="119">
        <v>200</v>
      </c>
      <c r="I7" s="119">
        <v>115</v>
      </c>
      <c r="J7" s="119">
        <v>29</v>
      </c>
      <c r="K7" s="119">
        <v>22</v>
      </c>
      <c r="L7" s="119">
        <v>725</v>
      </c>
    </row>
    <row r="8" spans="1:12" s="120" customFormat="1" ht="12" customHeight="1">
      <c r="A8" s="118">
        <v>2</v>
      </c>
      <c r="B8" s="119" t="s">
        <v>8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2</v>
      </c>
    </row>
    <row r="9" spans="1:12" s="120" customFormat="1" ht="12" customHeight="1">
      <c r="A9" s="118">
        <v>3</v>
      </c>
      <c r="B9" s="119" t="s">
        <v>9</v>
      </c>
      <c r="C9" s="119">
        <v>0</v>
      </c>
      <c r="D9" s="119">
        <v>15</v>
      </c>
      <c r="E9" s="119">
        <v>6</v>
      </c>
      <c r="F9" s="119">
        <v>6</v>
      </c>
      <c r="G9" s="119">
        <v>130</v>
      </c>
      <c r="H9" s="119">
        <v>0</v>
      </c>
      <c r="I9" s="119">
        <v>10</v>
      </c>
      <c r="J9" s="119">
        <v>2</v>
      </c>
      <c r="K9" s="119">
        <v>2</v>
      </c>
      <c r="L9" s="119">
        <v>119</v>
      </c>
    </row>
    <row r="10" spans="1:12" ht="12" customHeight="1">
      <c r="A10" s="51">
        <v>4</v>
      </c>
      <c r="B10" s="52" t="s">
        <v>10</v>
      </c>
      <c r="C10" s="52">
        <v>1100</v>
      </c>
      <c r="D10" s="52">
        <v>8</v>
      </c>
      <c r="E10" s="52">
        <v>2</v>
      </c>
      <c r="F10" s="52">
        <v>2</v>
      </c>
      <c r="G10" s="52">
        <v>869</v>
      </c>
      <c r="H10" s="52">
        <v>2000</v>
      </c>
      <c r="I10" s="52">
        <v>148</v>
      </c>
      <c r="J10" s="52">
        <v>89</v>
      </c>
      <c r="K10" s="52">
        <v>89</v>
      </c>
      <c r="L10" s="52">
        <v>5780</v>
      </c>
    </row>
    <row r="11" spans="1:12" ht="12" customHeight="1">
      <c r="A11" s="51">
        <v>5</v>
      </c>
      <c r="B11" s="52" t="s">
        <v>11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335</v>
      </c>
      <c r="J11" s="52">
        <v>325</v>
      </c>
      <c r="K11" s="52">
        <v>320</v>
      </c>
      <c r="L11" s="52">
        <v>1523</v>
      </c>
    </row>
    <row r="12" spans="1:12" ht="12" customHeight="1">
      <c r="A12" s="51">
        <v>6</v>
      </c>
      <c r="B12" s="52" t="s">
        <v>12</v>
      </c>
      <c r="C12" s="52">
        <v>0</v>
      </c>
      <c r="D12" s="52">
        <v>0</v>
      </c>
      <c r="E12" s="52">
        <v>0</v>
      </c>
      <c r="F12" s="52">
        <v>0</v>
      </c>
      <c r="G12" s="52">
        <v>1</v>
      </c>
      <c r="H12" s="52">
        <v>991</v>
      </c>
      <c r="I12" s="52">
        <v>75</v>
      </c>
      <c r="J12" s="52">
        <v>17</v>
      </c>
      <c r="K12" s="52">
        <v>17</v>
      </c>
      <c r="L12" s="52">
        <v>475</v>
      </c>
    </row>
    <row r="13" spans="1:12" s="106" customFormat="1" ht="12" customHeight="1">
      <c r="A13" s="55">
        <v>7</v>
      </c>
      <c r="B13" s="58" t="s">
        <v>13</v>
      </c>
      <c r="C13" s="58">
        <v>500</v>
      </c>
      <c r="D13" s="58">
        <v>42</v>
      </c>
      <c r="E13" s="58">
        <v>11</v>
      </c>
      <c r="F13" s="58">
        <v>10</v>
      </c>
      <c r="G13" s="58">
        <v>195</v>
      </c>
      <c r="H13" s="58">
        <v>300</v>
      </c>
      <c r="I13" s="58">
        <v>67</v>
      </c>
      <c r="J13" s="58">
        <v>27</v>
      </c>
      <c r="K13" s="58">
        <v>25</v>
      </c>
      <c r="L13" s="58">
        <v>769</v>
      </c>
    </row>
    <row r="14" spans="1:12" s="106" customFormat="1" ht="12" customHeight="1">
      <c r="A14" s="55">
        <v>8</v>
      </c>
      <c r="B14" s="58" t="s">
        <v>164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spans="1:12" ht="12" customHeight="1">
      <c r="A15" s="51">
        <v>9</v>
      </c>
      <c r="B15" s="52" t="s">
        <v>14</v>
      </c>
      <c r="C15" s="52">
        <v>0</v>
      </c>
      <c r="D15" s="52">
        <v>0</v>
      </c>
      <c r="E15" s="52">
        <v>0</v>
      </c>
      <c r="F15" s="52">
        <v>0</v>
      </c>
      <c r="G15" s="52">
        <v>3</v>
      </c>
      <c r="H15" s="52">
        <v>500</v>
      </c>
      <c r="I15" s="52">
        <v>21</v>
      </c>
      <c r="J15" s="52">
        <v>5</v>
      </c>
      <c r="K15" s="52">
        <v>5</v>
      </c>
      <c r="L15" s="52">
        <v>408</v>
      </c>
    </row>
    <row r="16" spans="1:12" ht="12" customHeight="1">
      <c r="A16" s="51">
        <v>10</v>
      </c>
      <c r="B16" s="52" t="s">
        <v>15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</row>
    <row r="17" spans="1:12" ht="12" customHeight="1">
      <c r="A17" s="51">
        <v>11</v>
      </c>
      <c r="B17" s="52" t="s">
        <v>16</v>
      </c>
      <c r="C17" s="52">
        <v>0</v>
      </c>
      <c r="D17" s="52">
        <v>0</v>
      </c>
      <c r="E17" s="52">
        <v>0</v>
      </c>
      <c r="F17" s="52">
        <v>0</v>
      </c>
      <c r="G17" s="52">
        <v>13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12" ht="12" customHeight="1">
      <c r="A18" s="51">
        <v>12</v>
      </c>
      <c r="B18" s="52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39</v>
      </c>
      <c r="H18" s="52">
        <v>0</v>
      </c>
      <c r="I18" s="52">
        <v>0</v>
      </c>
      <c r="J18" s="52">
        <v>0</v>
      </c>
      <c r="K18" s="52">
        <v>0</v>
      </c>
      <c r="L18" s="52">
        <v>10</v>
      </c>
    </row>
    <row r="19" spans="1:12" ht="12" customHeight="1">
      <c r="A19" s="51">
        <v>13</v>
      </c>
      <c r="B19" s="52" t="s">
        <v>166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</row>
    <row r="20" spans="1:12" ht="12" customHeight="1">
      <c r="A20" s="51">
        <v>14</v>
      </c>
      <c r="B20" s="52" t="s">
        <v>78</v>
      </c>
      <c r="C20" s="52">
        <v>0</v>
      </c>
      <c r="D20" s="52">
        <v>0</v>
      </c>
      <c r="E20" s="52">
        <v>0</v>
      </c>
      <c r="F20" s="52">
        <v>0</v>
      </c>
      <c r="G20" s="52">
        <v>54</v>
      </c>
      <c r="H20" s="52">
        <v>0</v>
      </c>
      <c r="I20" s="52">
        <v>120</v>
      </c>
      <c r="J20" s="52">
        <v>26</v>
      </c>
      <c r="K20" s="52">
        <v>26</v>
      </c>
      <c r="L20" s="52">
        <v>201</v>
      </c>
    </row>
    <row r="21" spans="1:12" ht="12" customHeight="1">
      <c r="A21" s="51">
        <v>15</v>
      </c>
      <c r="B21" s="52" t="s">
        <v>106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57</v>
      </c>
    </row>
    <row r="22" spans="1:12" s="106" customFormat="1" ht="12" customHeight="1">
      <c r="A22" s="55">
        <v>16</v>
      </c>
      <c r="B22" s="58" t="s">
        <v>20</v>
      </c>
      <c r="C22" s="58">
        <v>250</v>
      </c>
      <c r="D22" s="58">
        <v>141</v>
      </c>
      <c r="E22" s="58">
        <v>39</v>
      </c>
      <c r="F22" s="58">
        <v>39</v>
      </c>
      <c r="G22" s="58">
        <v>1301</v>
      </c>
      <c r="H22" s="58">
        <v>500</v>
      </c>
      <c r="I22" s="58">
        <v>285</v>
      </c>
      <c r="J22" s="58">
        <v>31</v>
      </c>
      <c r="K22" s="58">
        <v>31</v>
      </c>
      <c r="L22" s="58">
        <v>3425</v>
      </c>
    </row>
    <row r="23" spans="1:12" ht="12" customHeight="1">
      <c r="A23" s="51">
        <v>17</v>
      </c>
      <c r="B23" s="52" t="s">
        <v>21</v>
      </c>
      <c r="C23" s="52">
        <v>50</v>
      </c>
      <c r="D23" s="52">
        <v>0</v>
      </c>
      <c r="E23" s="52">
        <v>0</v>
      </c>
      <c r="F23" s="52">
        <v>0</v>
      </c>
      <c r="G23" s="52">
        <v>718</v>
      </c>
      <c r="H23" s="52">
        <v>1193</v>
      </c>
      <c r="I23" s="52">
        <v>31</v>
      </c>
      <c r="J23" s="52">
        <v>8</v>
      </c>
      <c r="K23" s="52">
        <v>8</v>
      </c>
      <c r="L23" s="52">
        <v>1198</v>
      </c>
    </row>
    <row r="24" spans="1:12" ht="12" customHeight="1">
      <c r="A24" s="51">
        <v>18</v>
      </c>
      <c r="B24" s="52" t="s">
        <v>19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</row>
    <row r="25" spans="1:12" ht="12" customHeight="1">
      <c r="A25" s="51">
        <v>19</v>
      </c>
      <c r="B25" s="52" t="s">
        <v>126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</row>
    <row r="26" spans="1:12" s="169" customFormat="1" ht="12" customHeight="1">
      <c r="A26" s="167"/>
      <c r="B26" s="131" t="s">
        <v>226</v>
      </c>
      <c r="C26" s="131">
        <f aca="true" t="shared" si="0" ref="C26:L26">SUM(C7:C25)</f>
        <v>2200</v>
      </c>
      <c r="D26" s="131">
        <f t="shared" si="0"/>
        <v>259</v>
      </c>
      <c r="E26" s="168">
        <f t="shared" si="0"/>
        <v>83</v>
      </c>
      <c r="F26" s="131">
        <f t="shared" si="0"/>
        <v>77</v>
      </c>
      <c r="G26" s="131">
        <f t="shared" si="0"/>
        <v>4092</v>
      </c>
      <c r="H26" s="131">
        <f t="shared" si="0"/>
        <v>5684</v>
      </c>
      <c r="I26" s="131">
        <f t="shared" si="0"/>
        <v>1207</v>
      </c>
      <c r="J26" s="168">
        <f t="shared" si="0"/>
        <v>559</v>
      </c>
      <c r="K26" s="131">
        <f t="shared" si="0"/>
        <v>545</v>
      </c>
      <c r="L26" s="131">
        <f t="shared" si="0"/>
        <v>14692</v>
      </c>
    </row>
    <row r="27" spans="1:12" ht="12" customHeight="1">
      <c r="A27" s="55">
        <v>20</v>
      </c>
      <c r="B27" s="52" t="s">
        <v>23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</row>
    <row r="28" spans="1:12" ht="12" customHeight="1">
      <c r="A28" s="55">
        <v>21</v>
      </c>
      <c r="B28" s="52" t="s">
        <v>274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</row>
    <row r="29" spans="1:12" ht="12" customHeight="1">
      <c r="A29" s="55">
        <v>22</v>
      </c>
      <c r="B29" s="52" t="s">
        <v>171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</row>
    <row r="30" spans="1:12" ht="12" customHeight="1">
      <c r="A30" s="55">
        <v>23</v>
      </c>
      <c r="B30" s="52" t="s">
        <v>22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</row>
    <row r="31" spans="1:12" s="106" customFormat="1" ht="12" customHeight="1">
      <c r="A31" s="55">
        <v>24</v>
      </c>
      <c r="B31" s="58" t="s">
        <v>143</v>
      </c>
      <c r="C31" s="58">
        <v>200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</row>
    <row r="32" spans="1:12" ht="12" customHeight="1">
      <c r="A32" s="55">
        <v>25</v>
      </c>
      <c r="B32" s="52" t="s">
        <v>18</v>
      </c>
      <c r="C32" s="52">
        <v>100</v>
      </c>
      <c r="D32" s="52">
        <v>19</v>
      </c>
      <c r="E32" s="52">
        <v>17</v>
      </c>
      <c r="F32" s="52">
        <v>14</v>
      </c>
      <c r="G32" s="52">
        <v>243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</row>
    <row r="33" spans="1:12" ht="12" customHeight="1">
      <c r="A33" s="55">
        <v>26</v>
      </c>
      <c r="B33" s="52" t="s">
        <v>105</v>
      </c>
      <c r="C33" s="52">
        <v>800</v>
      </c>
      <c r="D33" s="52">
        <v>32</v>
      </c>
      <c r="E33" s="52">
        <v>18</v>
      </c>
      <c r="F33" s="52">
        <v>10</v>
      </c>
      <c r="G33" s="52">
        <v>320</v>
      </c>
      <c r="H33" s="52">
        <v>0</v>
      </c>
      <c r="I33" s="52">
        <v>12</v>
      </c>
      <c r="J33" s="52">
        <v>20</v>
      </c>
      <c r="K33" s="52">
        <v>8</v>
      </c>
      <c r="L33" s="52">
        <v>448</v>
      </c>
    </row>
    <row r="34" spans="1:12" s="169" customFormat="1" ht="12" customHeight="1">
      <c r="A34" s="167"/>
      <c r="B34" s="131" t="s">
        <v>228</v>
      </c>
      <c r="C34" s="131">
        <f aca="true" t="shared" si="1" ref="C34:L34">SUM(C27:C33)</f>
        <v>1100</v>
      </c>
      <c r="D34" s="131">
        <f t="shared" si="1"/>
        <v>51</v>
      </c>
      <c r="E34" s="168">
        <f t="shared" si="1"/>
        <v>35</v>
      </c>
      <c r="F34" s="131">
        <f t="shared" si="1"/>
        <v>24</v>
      </c>
      <c r="G34" s="131">
        <f t="shared" si="1"/>
        <v>563</v>
      </c>
      <c r="H34" s="131">
        <f t="shared" si="1"/>
        <v>0</v>
      </c>
      <c r="I34" s="131">
        <f t="shared" si="1"/>
        <v>12</v>
      </c>
      <c r="J34" s="168">
        <f t="shared" si="1"/>
        <v>20</v>
      </c>
      <c r="K34" s="131">
        <f t="shared" si="1"/>
        <v>8</v>
      </c>
      <c r="L34" s="131">
        <f t="shared" si="1"/>
        <v>448</v>
      </c>
    </row>
    <row r="35" spans="1:12" ht="12" customHeight="1">
      <c r="A35" s="55">
        <v>27</v>
      </c>
      <c r="B35" s="52" t="s">
        <v>165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</row>
    <row r="36" spans="1:12" s="106" customFormat="1" ht="12" customHeight="1">
      <c r="A36" s="55">
        <v>28</v>
      </c>
      <c r="B36" s="58" t="s">
        <v>234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</row>
    <row r="37" spans="1:12" ht="12" customHeight="1">
      <c r="A37" s="55">
        <v>29</v>
      </c>
      <c r="B37" s="52" t="s">
        <v>220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</row>
    <row r="38" spans="1:12" ht="12" customHeight="1">
      <c r="A38" s="55">
        <v>30</v>
      </c>
      <c r="B38" s="52" t="s">
        <v>239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</row>
    <row r="39" spans="1:12" s="106" customFormat="1" ht="12" customHeight="1">
      <c r="A39" s="55">
        <v>31</v>
      </c>
      <c r="B39" s="58" t="s">
        <v>221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</row>
    <row r="40" spans="1:12" ht="12" customHeight="1">
      <c r="A40" s="55">
        <v>32</v>
      </c>
      <c r="B40" s="52" t="s">
        <v>222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</row>
    <row r="41" spans="1:12" ht="12" customHeight="1">
      <c r="A41" s="113">
        <v>33</v>
      </c>
      <c r="B41" s="116" t="s">
        <v>455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</row>
    <row r="42" spans="1:12" s="106" customFormat="1" ht="12" customHeight="1">
      <c r="A42" s="55">
        <v>34</v>
      </c>
      <c r="B42" s="58" t="s">
        <v>243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</row>
    <row r="43" spans="1:12" ht="12" customHeight="1">
      <c r="A43" s="55">
        <v>35</v>
      </c>
      <c r="B43" s="52" t="s">
        <v>261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</row>
    <row r="44" spans="1:12" ht="12" customHeight="1">
      <c r="A44" s="55">
        <v>36</v>
      </c>
      <c r="B44" s="52" t="s">
        <v>24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</row>
    <row r="45" spans="1:12" ht="12" customHeight="1">
      <c r="A45" s="55">
        <v>37</v>
      </c>
      <c r="B45" s="52" t="s">
        <v>225</v>
      </c>
      <c r="C45" s="52">
        <v>10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</row>
    <row r="46" spans="1:12" ht="12" customHeight="1">
      <c r="A46" s="55">
        <v>38</v>
      </c>
      <c r="B46" s="52" t="s">
        <v>456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</row>
    <row r="47" spans="1:12" ht="12" customHeight="1">
      <c r="A47" s="55">
        <v>39</v>
      </c>
      <c r="B47" s="52" t="s">
        <v>537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</row>
    <row r="48" spans="1:12" s="169" customFormat="1" ht="12" customHeight="1">
      <c r="A48" s="167"/>
      <c r="B48" s="131" t="s">
        <v>227</v>
      </c>
      <c r="C48" s="131">
        <f>SUM(C35:C47)</f>
        <v>10</v>
      </c>
      <c r="D48" s="131">
        <f aca="true" t="shared" si="2" ref="D48:L48">SUM(D35:D47)</f>
        <v>0</v>
      </c>
      <c r="E48" s="131">
        <f t="shared" si="2"/>
        <v>0</v>
      </c>
      <c r="F48" s="131">
        <f t="shared" si="2"/>
        <v>0</v>
      </c>
      <c r="G48" s="131">
        <f t="shared" si="2"/>
        <v>0</v>
      </c>
      <c r="H48" s="131">
        <f t="shared" si="2"/>
        <v>0</v>
      </c>
      <c r="I48" s="131">
        <f t="shared" si="2"/>
        <v>0</v>
      </c>
      <c r="J48" s="131">
        <f t="shared" si="2"/>
        <v>0</v>
      </c>
      <c r="K48" s="131">
        <f t="shared" si="2"/>
        <v>0</v>
      </c>
      <c r="L48" s="131">
        <f t="shared" si="2"/>
        <v>0</v>
      </c>
    </row>
    <row r="49" spans="1:12" s="169" customFormat="1" ht="12" customHeight="1">
      <c r="A49" s="167"/>
      <c r="B49" s="90" t="s">
        <v>125</v>
      </c>
      <c r="C49" s="131">
        <f aca="true" t="shared" si="3" ref="C49:L49">C26+C34+C48</f>
        <v>3310</v>
      </c>
      <c r="D49" s="131">
        <f t="shared" si="3"/>
        <v>310</v>
      </c>
      <c r="E49" s="168">
        <f t="shared" si="3"/>
        <v>118</v>
      </c>
      <c r="F49" s="131">
        <f t="shared" si="3"/>
        <v>101</v>
      </c>
      <c r="G49" s="131">
        <f t="shared" si="3"/>
        <v>4655</v>
      </c>
      <c r="H49" s="131">
        <f t="shared" si="3"/>
        <v>5684</v>
      </c>
      <c r="I49" s="131">
        <f t="shared" si="3"/>
        <v>1219</v>
      </c>
      <c r="J49" s="168">
        <f t="shared" si="3"/>
        <v>579</v>
      </c>
      <c r="K49" s="131">
        <f t="shared" si="3"/>
        <v>553</v>
      </c>
      <c r="L49" s="131">
        <f t="shared" si="3"/>
        <v>15140</v>
      </c>
    </row>
    <row r="50" spans="1:12" ht="18" customHeight="1">
      <c r="A50" s="32"/>
      <c r="B50" s="28"/>
      <c r="C50" s="64"/>
      <c r="D50" s="64"/>
      <c r="E50" s="70"/>
      <c r="F50" s="64"/>
      <c r="G50" s="64"/>
      <c r="H50" s="81"/>
      <c r="I50" s="81"/>
      <c r="J50" s="31"/>
      <c r="K50" s="31"/>
      <c r="L50" s="81"/>
    </row>
    <row r="51" spans="1:12" ht="18" customHeight="1">
      <c r="A51" s="32"/>
      <c r="B51" s="28"/>
      <c r="C51" s="64"/>
      <c r="D51" s="64"/>
      <c r="E51" s="29"/>
      <c r="F51" s="30"/>
      <c r="G51" s="64"/>
      <c r="H51" s="81"/>
      <c r="I51" s="81"/>
      <c r="J51" s="31"/>
      <c r="K51" s="31"/>
      <c r="L51" s="81"/>
    </row>
    <row r="52" spans="1:12" ht="18" customHeight="1">
      <c r="A52" s="32"/>
      <c r="B52" s="28"/>
      <c r="C52" s="64"/>
      <c r="D52" s="81"/>
      <c r="E52" s="33"/>
      <c r="F52" s="31"/>
      <c r="G52" s="81"/>
      <c r="H52" s="81"/>
      <c r="I52" s="81"/>
      <c r="J52" s="31"/>
      <c r="K52" s="31"/>
      <c r="L52" s="81"/>
    </row>
    <row r="53" spans="1:12" ht="13.5" customHeight="1">
      <c r="A53" s="44" t="s">
        <v>124</v>
      </c>
      <c r="B53" s="44" t="s">
        <v>5</v>
      </c>
      <c r="C53" s="787" t="s">
        <v>266</v>
      </c>
      <c r="D53" s="859"/>
      <c r="E53" s="859"/>
      <c r="F53" s="859"/>
      <c r="G53" s="788"/>
      <c r="H53" s="787" t="s">
        <v>267</v>
      </c>
      <c r="I53" s="859"/>
      <c r="J53" s="859"/>
      <c r="K53" s="859"/>
      <c r="L53" s="788"/>
    </row>
    <row r="54" spans="1:12" ht="13.5" customHeight="1">
      <c r="A54" s="45" t="s">
        <v>6</v>
      </c>
      <c r="B54" s="78"/>
      <c r="C54" s="84" t="s">
        <v>76</v>
      </c>
      <c r="D54" s="84" t="s">
        <v>212</v>
      </c>
      <c r="E54" s="56" t="s">
        <v>64</v>
      </c>
      <c r="F54" s="56" t="s">
        <v>64</v>
      </c>
      <c r="G54" s="84" t="s">
        <v>167</v>
      </c>
      <c r="H54" s="84" t="s">
        <v>76</v>
      </c>
      <c r="I54" s="84" t="s">
        <v>212</v>
      </c>
      <c r="J54" s="56" t="s">
        <v>64</v>
      </c>
      <c r="K54" s="56" t="s">
        <v>64</v>
      </c>
      <c r="L54" s="84" t="s">
        <v>167</v>
      </c>
    </row>
    <row r="55" spans="1:12" ht="12.75">
      <c r="A55" s="48"/>
      <c r="B55" s="74"/>
      <c r="C55" s="98"/>
      <c r="D55" s="94" t="s">
        <v>213</v>
      </c>
      <c r="E55" s="57" t="s">
        <v>108</v>
      </c>
      <c r="F55" s="57" t="s">
        <v>152</v>
      </c>
      <c r="G55" s="95" t="s">
        <v>265</v>
      </c>
      <c r="H55" s="98"/>
      <c r="I55" s="94" t="s">
        <v>213</v>
      </c>
      <c r="J55" s="57" t="s">
        <v>108</v>
      </c>
      <c r="K55" s="57" t="s">
        <v>152</v>
      </c>
      <c r="L55" s="95" t="s">
        <v>265</v>
      </c>
    </row>
    <row r="56" spans="1:12" ht="15.75" customHeight="1">
      <c r="A56" s="55">
        <v>40</v>
      </c>
      <c r="B56" s="58" t="s">
        <v>79</v>
      </c>
      <c r="C56" s="52">
        <v>0</v>
      </c>
      <c r="D56" s="52">
        <v>5</v>
      </c>
      <c r="E56" s="52">
        <v>1</v>
      </c>
      <c r="F56" s="52">
        <v>1</v>
      </c>
      <c r="G56" s="52">
        <v>179</v>
      </c>
      <c r="H56" s="52">
        <v>0</v>
      </c>
      <c r="I56" s="52">
        <v>8</v>
      </c>
      <c r="J56" s="52">
        <v>1</v>
      </c>
      <c r="K56" s="52">
        <v>1</v>
      </c>
      <c r="L56" s="52">
        <v>88</v>
      </c>
    </row>
    <row r="57" spans="1:12" ht="15.75" customHeight="1">
      <c r="A57" s="55">
        <v>41</v>
      </c>
      <c r="B57" s="58" t="s">
        <v>284</v>
      </c>
      <c r="C57" s="52">
        <v>700</v>
      </c>
      <c r="D57" s="52">
        <v>185</v>
      </c>
      <c r="E57" s="52">
        <v>60</v>
      </c>
      <c r="F57" s="52">
        <v>58</v>
      </c>
      <c r="G57" s="52">
        <v>767</v>
      </c>
      <c r="H57" s="52">
        <v>7000</v>
      </c>
      <c r="I57" s="52">
        <v>1050</v>
      </c>
      <c r="J57" s="52">
        <v>73</v>
      </c>
      <c r="K57" s="52">
        <v>73</v>
      </c>
      <c r="L57" s="52">
        <v>4210</v>
      </c>
    </row>
    <row r="58" spans="1:12" ht="15.75" customHeight="1">
      <c r="A58" s="55">
        <v>42</v>
      </c>
      <c r="B58" s="58" t="s">
        <v>30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</row>
    <row r="59" spans="1:12" ht="15.75" customHeight="1">
      <c r="A59" s="55">
        <v>43</v>
      </c>
      <c r="B59" s="58" t="s">
        <v>237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100</v>
      </c>
      <c r="I59" s="52">
        <v>66</v>
      </c>
      <c r="J59" s="52">
        <v>16</v>
      </c>
      <c r="K59" s="52">
        <v>16</v>
      </c>
      <c r="L59" s="52">
        <v>720</v>
      </c>
    </row>
    <row r="60" spans="1:12" ht="15.75" customHeight="1">
      <c r="A60" s="55">
        <v>44</v>
      </c>
      <c r="B60" s="58" t="s">
        <v>29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33</v>
      </c>
      <c r="J60" s="52">
        <v>8</v>
      </c>
      <c r="K60" s="52">
        <v>8</v>
      </c>
      <c r="L60" s="52">
        <v>633</v>
      </c>
    </row>
    <row r="61" spans="1:12" ht="15.75" customHeight="1">
      <c r="A61" s="55">
        <v>45</v>
      </c>
      <c r="B61" s="58" t="s">
        <v>575</v>
      </c>
      <c r="C61" s="52">
        <v>0</v>
      </c>
      <c r="D61" s="52">
        <v>12</v>
      </c>
      <c r="E61" s="52">
        <v>12</v>
      </c>
      <c r="F61" s="52">
        <v>12</v>
      </c>
      <c r="G61" s="52">
        <v>37</v>
      </c>
      <c r="H61" s="52">
        <v>0</v>
      </c>
      <c r="I61" s="52">
        <v>626</v>
      </c>
      <c r="J61" s="52">
        <v>144</v>
      </c>
      <c r="K61" s="52">
        <v>144</v>
      </c>
      <c r="L61" s="52">
        <v>2852</v>
      </c>
    </row>
    <row r="62" spans="1:12" ht="15.75" customHeight="1">
      <c r="A62" s="55">
        <v>46</v>
      </c>
      <c r="B62" s="58" t="s">
        <v>25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113</v>
      </c>
      <c r="J62" s="52">
        <v>14</v>
      </c>
      <c r="K62" s="52">
        <v>14</v>
      </c>
      <c r="L62" s="52">
        <v>921</v>
      </c>
    </row>
    <row r="63" spans="1:12" ht="15.75" customHeight="1">
      <c r="A63" s="55">
        <v>47</v>
      </c>
      <c r="B63" s="58" t="s">
        <v>28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8</v>
      </c>
      <c r="J63" s="52">
        <v>2</v>
      </c>
      <c r="K63" s="52">
        <v>2</v>
      </c>
      <c r="L63" s="52">
        <v>98</v>
      </c>
    </row>
    <row r="64" spans="1:12" s="169" customFormat="1" ht="15.75" customHeight="1">
      <c r="A64" s="55"/>
      <c r="B64" s="90" t="s">
        <v>125</v>
      </c>
      <c r="C64" s="131">
        <f aca="true" t="shared" si="4" ref="C64:L64">SUM(C56:C63)</f>
        <v>700</v>
      </c>
      <c r="D64" s="131">
        <f t="shared" si="4"/>
        <v>202</v>
      </c>
      <c r="E64" s="168">
        <f t="shared" si="4"/>
        <v>73</v>
      </c>
      <c r="F64" s="131">
        <f t="shared" si="4"/>
        <v>71</v>
      </c>
      <c r="G64" s="131">
        <f t="shared" si="4"/>
        <v>983</v>
      </c>
      <c r="H64" s="131">
        <f t="shared" si="4"/>
        <v>7100</v>
      </c>
      <c r="I64" s="131">
        <f t="shared" si="4"/>
        <v>1904</v>
      </c>
      <c r="J64" s="168">
        <f t="shared" si="4"/>
        <v>258</v>
      </c>
      <c r="K64" s="131">
        <f t="shared" si="4"/>
        <v>258</v>
      </c>
      <c r="L64" s="131">
        <f t="shared" si="4"/>
        <v>9522</v>
      </c>
    </row>
    <row r="65" spans="1:12" ht="15.75" customHeight="1">
      <c r="A65" s="55"/>
      <c r="C65" s="52"/>
      <c r="D65" s="52"/>
      <c r="E65" s="58"/>
      <c r="F65" s="52"/>
      <c r="G65" s="52"/>
      <c r="H65" s="52"/>
      <c r="I65" s="52"/>
      <c r="J65" s="52"/>
      <c r="K65" s="52"/>
      <c r="L65" s="52"/>
    </row>
    <row r="66" spans="1:13" ht="15.75" customHeight="1">
      <c r="A66" s="55">
        <v>48</v>
      </c>
      <c r="B66" s="52" t="s">
        <v>34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103"/>
    </row>
    <row r="67" spans="1:12" ht="15.75" customHeight="1">
      <c r="A67" s="55">
        <v>49</v>
      </c>
      <c r="B67" s="52" t="s">
        <v>132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</row>
    <row r="68" spans="1:12" s="169" customFormat="1" ht="15.75" customHeight="1">
      <c r="A68" s="167"/>
      <c r="B68" s="90" t="s">
        <v>125</v>
      </c>
      <c r="C68" s="131">
        <f aca="true" t="shared" si="5" ref="C68:L68">SUM(C66:C67)</f>
        <v>0</v>
      </c>
      <c r="D68" s="131">
        <f t="shared" si="5"/>
        <v>0</v>
      </c>
      <c r="E68" s="168">
        <f t="shared" si="5"/>
        <v>0</v>
      </c>
      <c r="F68" s="131">
        <f t="shared" si="5"/>
        <v>0</v>
      </c>
      <c r="G68" s="131">
        <f t="shared" si="5"/>
        <v>0</v>
      </c>
      <c r="H68" s="131">
        <f t="shared" si="5"/>
        <v>0</v>
      </c>
      <c r="I68" s="131">
        <f t="shared" si="5"/>
        <v>0</v>
      </c>
      <c r="J68" s="168">
        <f t="shared" si="5"/>
        <v>0</v>
      </c>
      <c r="K68" s="131">
        <f t="shared" si="5"/>
        <v>0</v>
      </c>
      <c r="L68" s="131">
        <f t="shared" si="5"/>
        <v>0</v>
      </c>
    </row>
    <row r="69" spans="1:12" s="169" customFormat="1" ht="15.75" customHeight="1">
      <c r="A69" s="167"/>
      <c r="B69" s="90" t="s">
        <v>35</v>
      </c>
      <c r="C69" s="131">
        <f aca="true" t="shared" si="6" ref="C69:L69">+C49+C64+C68</f>
        <v>4010</v>
      </c>
      <c r="D69" s="131">
        <f t="shared" si="6"/>
        <v>512</v>
      </c>
      <c r="E69" s="168">
        <f t="shared" si="6"/>
        <v>191</v>
      </c>
      <c r="F69" s="131">
        <f t="shared" si="6"/>
        <v>172</v>
      </c>
      <c r="G69" s="131">
        <f t="shared" si="6"/>
        <v>5638</v>
      </c>
      <c r="H69" s="131">
        <f t="shared" si="6"/>
        <v>12784</v>
      </c>
      <c r="I69" s="131">
        <f t="shared" si="6"/>
        <v>3123</v>
      </c>
      <c r="J69" s="168">
        <f t="shared" si="6"/>
        <v>837</v>
      </c>
      <c r="K69" s="131">
        <f t="shared" si="6"/>
        <v>811</v>
      </c>
      <c r="L69" s="131">
        <f t="shared" si="6"/>
        <v>24662</v>
      </c>
    </row>
    <row r="73" spans="3:4" ht="12.75">
      <c r="C73" s="15">
        <v>16</v>
      </c>
      <c r="D73" s="15" t="s">
        <v>609</v>
      </c>
    </row>
    <row r="74" spans="3:4" ht="12.75">
      <c r="C74" s="15">
        <v>16</v>
      </c>
      <c r="D74" s="15" t="s">
        <v>610</v>
      </c>
    </row>
  </sheetData>
  <mergeCells count="4">
    <mergeCell ref="C4:G4"/>
    <mergeCell ref="H4:L4"/>
    <mergeCell ref="C53:G53"/>
    <mergeCell ref="H53:L53"/>
  </mergeCells>
  <printOptions gridLines="1" horizontalCentered="1"/>
  <pageMargins left="0.75" right="0.75" top="0.45" bottom="0.75" header="0.37" footer="0.5"/>
  <pageSetup blackAndWhite="1" horizontalDpi="300" verticalDpi="300" orientation="landscape" paperSize="9" scale="81" r:id="rId2"/>
  <rowBreaks count="1" manualBreakCount="1">
    <brk id="49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/>
  <dimension ref="A1:E76"/>
  <sheetViews>
    <sheetView workbookViewId="0" topLeftCell="A1">
      <selection activeCell="C6" sqref="C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21.421875" style="6" customWidth="1"/>
    <col min="5" max="5" width="21.421875" style="22" customWidth="1"/>
  </cols>
  <sheetData>
    <row r="1" spans="1:5" ht="15">
      <c r="A1" s="2"/>
      <c r="B1" s="2"/>
      <c r="C1" s="4"/>
      <c r="D1" s="3"/>
      <c r="E1" s="21"/>
    </row>
    <row r="2" spans="4:5" ht="15">
      <c r="D2" s="3"/>
      <c r="E2" s="21"/>
    </row>
    <row r="3" spans="4:5" ht="15">
      <c r="D3" s="3"/>
      <c r="E3" s="21"/>
    </row>
    <row r="4" spans="1:5" ht="12.75">
      <c r="A4" s="523" t="s">
        <v>124</v>
      </c>
      <c r="B4" s="523" t="s">
        <v>5</v>
      </c>
      <c r="C4" s="497" t="s">
        <v>276</v>
      </c>
      <c r="D4" s="497" t="s">
        <v>268</v>
      </c>
      <c r="E4" s="497" t="s">
        <v>269</v>
      </c>
    </row>
    <row r="5" spans="1:5" ht="12.75">
      <c r="A5" s="523" t="s">
        <v>6</v>
      </c>
      <c r="B5" s="240"/>
      <c r="C5" s="697"/>
      <c r="D5" s="497"/>
      <c r="E5" s="497" t="s">
        <v>270</v>
      </c>
    </row>
    <row r="6" spans="1:5" s="101" customFormat="1" ht="12.75">
      <c r="A6" s="240">
        <v>1</v>
      </c>
      <c r="B6" s="285" t="s">
        <v>7</v>
      </c>
      <c r="C6" s="285">
        <v>48</v>
      </c>
      <c r="D6" s="285">
        <v>1945</v>
      </c>
      <c r="E6" s="285">
        <v>895</v>
      </c>
    </row>
    <row r="7" spans="1:5" s="101" customFormat="1" ht="12.75">
      <c r="A7" s="240">
        <v>2</v>
      </c>
      <c r="B7" s="285" t="s">
        <v>8</v>
      </c>
      <c r="C7" s="285">
        <v>0</v>
      </c>
      <c r="D7" s="285">
        <v>29</v>
      </c>
      <c r="E7" s="285">
        <v>0</v>
      </c>
    </row>
    <row r="8" spans="1:5" s="101" customFormat="1" ht="12.75">
      <c r="A8" s="240">
        <v>3</v>
      </c>
      <c r="B8" s="285" t="s">
        <v>9</v>
      </c>
      <c r="C8" s="285">
        <v>14277</v>
      </c>
      <c r="D8" s="285">
        <v>793</v>
      </c>
      <c r="E8" s="285">
        <v>52</v>
      </c>
    </row>
    <row r="9" spans="1:5" ht="12.75">
      <c r="A9" s="240">
        <v>4</v>
      </c>
      <c r="B9" s="285" t="s">
        <v>10</v>
      </c>
      <c r="C9" s="285">
        <v>1708</v>
      </c>
      <c r="D9" s="285">
        <v>14551</v>
      </c>
      <c r="E9" s="285">
        <v>807</v>
      </c>
    </row>
    <row r="10" spans="1:5" ht="12.75">
      <c r="A10" s="240">
        <v>5</v>
      </c>
      <c r="B10" s="285" t="s">
        <v>11</v>
      </c>
      <c r="C10" s="285">
        <v>0</v>
      </c>
      <c r="D10" s="285">
        <v>376</v>
      </c>
      <c r="E10" s="285">
        <v>29</v>
      </c>
    </row>
    <row r="11" spans="1:5" ht="12.75">
      <c r="A11" s="240">
        <v>6</v>
      </c>
      <c r="B11" s="285" t="s">
        <v>12</v>
      </c>
      <c r="C11" s="285">
        <v>97300</v>
      </c>
      <c r="D11" s="285">
        <v>102</v>
      </c>
      <c r="E11" s="285">
        <v>62</v>
      </c>
    </row>
    <row r="12" spans="1:5" ht="12.75">
      <c r="A12" s="240">
        <v>7</v>
      </c>
      <c r="B12" s="285" t="s">
        <v>13</v>
      </c>
      <c r="C12" s="285">
        <v>127</v>
      </c>
      <c r="D12" s="285">
        <v>44111</v>
      </c>
      <c r="E12" s="285">
        <v>10206</v>
      </c>
    </row>
    <row r="13" spans="1:5" ht="12.75">
      <c r="A13" s="240">
        <v>8</v>
      </c>
      <c r="B13" s="285" t="s">
        <v>164</v>
      </c>
      <c r="C13" s="285">
        <v>0</v>
      </c>
      <c r="D13" s="285">
        <v>0</v>
      </c>
      <c r="E13" s="285">
        <v>0</v>
      </c>
    </row>
    <row r="14" spans="1:5" ht="12.75">
      <c r="A14" s="240">
        <v>9</v>
      </c>
      <c r="B14" s="285" t="s">
        <v>14</v>
      </c>
      <c r="C14" s="285">
        <v>5213</v>
      </c>
      <c r="D14" s="285">
        <v>50</v>
      </c>
      <c r="E14" s="285">
        <v>6</v>
      </c>
    </row>
    <row r="15" spans="1:5" ht="12.75">
      <c r="A15" s="240">
        <v>10</v>
      </c>
      <c r="B15" s="285" t="s">
        <v>15</v>
      </c>
      <c r="C15" s="285">
        <v>14</v>
      </c>
      <c r="D15" s="285">
        <v>64</v>
      </c>
      <c r="E15" s="285">
        <v>10</v>
      </c>
    </row>
    <row r="16" spans="1:5" ht="12.75">
      <c r="A16" s="240">
        <v>11</v>
      </c>
      <c r="B16" s="285" t="s">
        <v>16</v>
      </c>
      <c r="C16" s="285">
        <v>0</v>
      </c>
      <c r="D16" s="285">
        <v>146</v>
      </c>
      <c r="E16" s="285">
        <v>23</v>
      </c>
    </row>
    <row r="17" spans="1:5" ht="12.75">
      <c r="A17" s="240">
        <v>12</v>
      </c>
      <c r="B17" s="285" t="s">
        <v>17</v>
      </c>
      <c r="C17" s="285">
        <v>7066</v>
      </c>
      <c r="D17" s="285">
        <v>1106</v>
      </c>
      <c r="E17" s="285">
        <v>202</v>
      </c>
    </row>
    <row r="18" spans="1:5" ht="12.75">
      <c r="A18" s="240">
        <v>13</v>
      </c>
      <c r="B18" s="285" t="s">
        <v>166</v>
      </c>
      <c r="C18" s="285">
        <v>0</v>
      </c>
      <c r="D18" s="285">
        <v>0</v>
      </c>
      <c r="E18" s="285">
        <v>0</v>
      </c>
    </row>
    <row r="19" spans="1:5" ht="12.75">
      <c r="A19" s="240">
        <v>14</v>
      </c>
      <c r="B19" s="285" t="s">
        <v>78</v>
      </c>
      <c r="C19" s="285">
        <v>10408</v>
      </c>
      <c r="D19" s="285">
        <v>268</v>
      </c>
      <c r="E19" s="285">
        <v>570</v>
      </c>
    </row>
    <row r="20" spans="1:5" ht="12.75">
      <c r="A20" s="240">
        <v>15</v>
      </c>
      <c r="B20" s="285" t="s">
        <v>106</v>
      </c>
      <c r="C20" s="285">
        <v>20812</v>
      </c>
      <c r="D20" s="285">
        <v>144</v>
      </c>
      <c r="E20" s="285">
        <v>10</v>
      </c>
    </row>
    <row r="21" spans="1:5" ht="12.75">
      <c r="A21" s="240">
        <v>16</v>
      </c>
      <c r="B21" s="285" t="s">
        <v>20</v>
      </c>
      <c r="C21" s="285">
        <v>9060</v>
      </c>
      <c r="D21" s="285">
        <v>707</v>
      </c>
      <c r="E21" s="285">
        <v>302</v>
      </c>
    </row>
    <row r="22" spans="1:5" ht="12.75">
      <c r="A22" s="240">
        <v>17</v>
      </c>
      <c r="B22" s="285" t="s">
        <v>21</v>
      </c>
      <c r="C22" s="285">
        <v>73</v>
      </c>
      <c r="D22" s="285">
        <v>23650</v>
      </c>
      <c r="E22" s="285">
        <v>672</v>
      </c>
    </row>
    <row r="23" spans="1:5" ht="12.75">
      <c r="A23" s="240">
        <v>18</v>
      </c>
      <c r="B23" s="285" t="s">
        <v>19</v>
      </c>
      <c r="C23" s="285">
        <v>0</v>
      </c>
      <c r="D23" s="285">
        <v>19</v>
      </c>
      <c r="E23" s="285">
        <v>2</v>
      </c>
    </row>
    <row r="24" spans="1:5" ht="12.75">
      <c r="A24" s="240">
        <v>19</v>
      </c>
      <c r="B24" s="285" t="s">
        <v>126</v>
      </c>
      <c r="C24" s="285">
        <v>0</v>
      </c>
      <c r="D24" s="285">
        <v>0</v>
      </c>
      <c r="E24" s="285">
        <v>0</v>
      </c>
    </row>
    <row r="25" spans="1:5" ht="12.75">
      <c r="A25" s="240"/>
      <c r="B25" s="452" t="s">
        <v>226</v>
      </c>
      <c r="C25" s="452">
        <f>SUM(C6:C24)</f>
        <v>166106</v>
      </c>
      <c r="D25" s="452">
        <f>SUM(D6:D24)</f>
        <v>88061</v>
      </c>
      <c r="E25" s="452">
        <f>SUM(E6:E24)</f>
        <v>13848</v>
      </c>
    </row>
    <row r="26" spans="1:5" ht="12.75">
      <c r="A26" s="55">
        <v>20</v>
      </c>
      <c r="B26" s="285" t="s">
        <v>23</v>
      </c>
      <c r="C26" s="285">
        <v>0</v>
      </c>
      <c r="D26" s="285">
        <v>0</v>
      </c>
      <c r="E26" s="285">
        <v>0</v>
      </c>
    </row>
    <row r="27" spans="1:5" ht="12.75">
      <c r="A27" s="55">
        <v>21</v>
      </c>
      <c r="B27" s="285" t="s">
        <v>223</v>
      </c>
      <c r="C27" s="285">
        <v>0</v>
      </c>
      <c r="D27" s="285">
        <v>0</v>
      </c>
      <c r="E27" s="285">
        <v>0</v>
      </c>
    </row>
    <row r="28" spans="1:5" ht="12.75">
      <c r="A28" s="55">
        <v>22</v>
      </c>
      <c r="B28" s="285" t="s">
        <v>171</v>
      </c>
      <c r="C28" s="285">
        <v>0</v>
      </c>
      <c r="D28" s="285">
        <v>0</v>
      </c>
      <c r="E28" s="285">
        <v>0</v>
      </c>
    </row>
    <row r="29" spans="1:5" ht="12.75">
      <c r="A29" s="55">
        <v>23</v>
      </c>
      <c r="B29" s="285" t="s">
        <v>22</v>
      </c>
      <c r="C29" s="285">
        <v>1194</v>
      </c>
      <c r="D29" s="285">
        <v>0</v>
      </c>
      <c r="E29" s="285">
        <v>0</v>
      </c>
    </row>
    <row r="30" spans="1:5" ht="12.75">
      <c r="A30" s="55">
        <v>24</v>
      </c>
      <c r="B30" s="285" t="s">
        <v>143</v>
      </c>
      <c r="C30" s="285">
        <v>0</v>
      </c>
      <c r="D30" s="285">
        <v>9</v>
      </c>
      <c r="E30" s="285">
        <v>26</v>
      </c>
    </row>
    <row r="31" spans="1:5" ht="12.75">
      <c r="A31" s="55">
        <v>25</v>
      </c>
      <c r="B31" s="285" t="s">
        <v>18</v>
      </c>
      <c r="C31" s="285">
        <v>47512</v>
      </c>
      <c r="D31" s="285">
        <v>1518</v>
      </c>
      <c r="E31" s="285">
        <v>37</v>
      </c>
    </row>
    <row r="32" spans="1:5" ht="12.75">
      <c r="A32" s="55">
        <v>26</v>
      </c>
      <c r="B32" s="285" t="s">
        <v>105</v>
      </c>
      <c r="C32" s="285">
        <v>5382</v>
      </c>
      <c r="D32" s="285">
        <v>1310</v>
      </c>
      <c r="E32" s="285">
        <v>2592</v>
      </c>
    </row>
    <row r="33" spans="1:5" ht="12.75">
      <c r="A33" s="240"/>
      <c r="B33" s="452" t="s">
        <v>228</v>
      </c>
      <c r="C33" s="452">
        <f>SUM(C26:C32)</f>
        <v>54088</v>
      </c>
      <c r="D33" s="452">
        <f>SUM(D26:D32)</f>
        <v>2837</v>
      </c>
      <c r="E33" s="452">
        <f>SUM(E26:E32)</f>
        <v>2655</v>
      </c>
    </row>
    <row r="34" spans="1:5" ht="12.75">
      <c r="A34" s="286">
        <v>28</v>
      </c>
      <c r="B34" s="285" t="s">
        <v>165</v>
      </c>
      <c r="C34" s="285">
        <v>224</v>
      </c>
      <c r="D34" s="285">
        <v>180</v>
      </c>
      <c r="E34" s="285">
        <v>15</v>
      </c>
    </row>
    <row r="35" spans="1:5" ht="12.75">
      <c r="A35" s="286">
        <v>29</v>
      </c>
      <c r="B35" s="285" t="s">
        <v>234</v>
      </c>
      <c r="C35" s="285">
        <v>0</v>
      </c>
      <c r="D35" s="285">
        <v>0</v>
      </c>
      <c r="E35" s="285">
        <v>0</v>
      </c>
    </row>
    <row r="36" spans="1:5" ht="12.75">
      <c r="A36" s="286">
        <v>30</v>
      </c>
      <c r="B36" s="285" t="s">
        <v>220</v>
      </c>
      <c r="C36" s="285">
        <v>783</v>
      </c>
      <c r="D36" s="285">
        <v>0</v>
      </c>
      <c r="E36" s="285">
        <v>0</v>
      </c>
    </row>
    <row r="37" spans="1:5" ht="12.75">
      <c r="A37" s="286">
        <v>31</v>
      </c>
      <c r="B37" s="285" t="s">
        <v>239</v>
      </c>
      <c r="C37" s="285">
        <v>491</v>
      </c>
      <c r="D37" s="285">
        <v>9</v>
      </c>
      <c r="E37" s="285">
        <v>1</v>
      </c>
    </row>
    <row r="38" spans="1:5" ht="12.75">
      <c r="A38" s="286">
        <v>32</v>
      </c>
      <c r="B38" s="285" t="s">
        <v>221</v>
      </c>
      <c r="C38" s="285">
        <v>0</v>
      </c>
      <c r="D38" s="285">
        <v>0</v>
      </c>
      <c r="E38" s="285">
        <v>0</v>
      </c>
    </row>
    <row r="39" spans="1:5" ht="12.75">
      <c r="A39" s="286">
        <v>33</v>
      </c>
      <c r="B39" s="285" t="s">
        <v>256</v>
      </c>
      <c r="C39" s="285">
        <v>0</v>
      </c>
      <c r="D39" s="285">
        <v>0</v>
      </c>
      <c r="E39" s="285">
        <v>0</v>
      </c>
    </row>
    <row r="40" spans="1:5" ht="12.75">
      <c r="A40" s="696">
        <v>34</v>
      </c>
      <c r="B40" s="285" t="s">
        <v>243</v>
      </c>
      <c r="C40" s="285">
        <v>0</v>
      </c>
      <c r="D40" s="285">
        <v>3</v>
      </c>
      <c r="E40" s="285">
        <v>2</v>
      </c>
    </row>
    <row r="41" spans="1:5" ht="12.75">
      <c r="A41" s="286">
        <v>35</v>
      </c>
      <c r="B41" s="285" t="s">
        <v>261</v>
      </c>
      <c r="C41" s="285">
        <v>54</v>
      </c>
      <c r="D41" s="285">
        <v>0</v>
      </c>
      <c r="E41" s="285">
        <v>0</v>
      </c>
    </row>
    <row r="42" spans="1:5" ht="12.75">
      <c r="A42" s="286">
        <v>36</v>
      </c>
      <c r="B42" s="285" t="s">
        <v>24</v>
      </c>
      <c r="C42" s="285">
        <v>2</v>
      </c>
      <c r="D42" s="285">
        <v>0</v>
      </c>
      <c r="E42" s="285">
        <v>0</v>
      </c>
    </row>
    <row r="43" spans="1:5" ht="12.75">
      <c r="A43" s="286">
        <v>37</v>
      </c>
      <c r="B43" s="285" t="s">
        <v>225</v>
      </c>
      <c r="C43" s="285">
        <v>0</v>
      </c>
      <c r="D43" s="285">
        <v>0</v>
      </c>
      <c r="E43" s="285">
        <v>0</v>
      </c>
    </row>
    <row r="44" spans="1:5" ht="12.75">
      <c r="A44" s="286">
        <v>38</v>
      </c>
      <c r="B44" s="285" t="s">
        <v>537</v>
      </c>
      <c r="C44" s="285">
        <v>0</v>
      </c>
      <c r="D44" s="285">
        <v>0</v>
      </c>
      <c r="E44" s="285">
        <v>0</v>
      </c>
    </row>
    <row r="45" spans="1:5" ht="12.75">
      <c r="A45" s="286">
        <v>39</v>
      </c>
      <c r="B45" s="285" t="s">
        <v>238</v>
      </c>
      <c r="C45" s="285">
        <v>0</v>
      </c>
      <c r="D45" s="285">
        <v>0</v>
      </c>
      <c r="E45" s="285">
        <v>0</v>
      </c>
    </row>
    <row r="46" spans="1:5" ht="12.75">
      <c r="A46" s="286">
        <v>40</v>
      </c>
      <c r="B46" s="452" t="s">
        <v>227</v>
      </c>
      <c r="C46" s="452">
        <f>SUM(C34:C45)</f>
        <v>1554</v>
      </c>
      <c r="D46" s="452">
        <f>SUM(D34:D45)</f>
        <v>192</v>
      </c>
      <c r="E46" s="452">
        <f>SUM(E34:E45)</f>
        <v>18</v>
      </c>
    </row>
    <row r="47" spans="1:5" ht="12.75">
      <c r="A47" s="240"/>
      <c r="B47" s="523" t="s">
        <v>125</v>
      </c>
      <c r="C47" s="453">
        <f>C25+C33+C46</f>
        <v>221748</v>
      </c>
      <c r="D47" s="453">
        <f>D25+D33+D46</f>
        <v>91090</v>
      </c>
      <c r="E47" s="453">
        <f>E25+E33+E46</f>
        <v>16521</v>
      </c>
    </row>
    <row r="48" spans="1:5" ht="12.75">
      <c r="A48" s="240"/>
      <c r="B48" s="523"/>
      <c r="C48" s="453"/>
      <c r="D48" s="453"/>
      <c r="E48" s="453"/>
    </row>
    <row r="49" spans="1:5" ht="12.75">
      <c r="A49" s="240"/>
      <c r="B49" s="523"/>
      <c r="C49" s="453"/>
      <c r="D49" s="453"/>
      <c r="E49" s="453"/>
    </row>
    <row r="50" spans="1:5" ht="15" customHeight="1">
      <c r="A50" s="240"/>
      <c r="B50" s="523"/>
      <c r="C50" s="453"/>
      <c r="D50" s="285"/>
      <c r="E50" s="285"/>
    </row>
    <row r="51" spans="1:5" ht="12.75">
      <c r="A51" s="523" t="s">
        <v>124</v>
      </c>
      <c r="B51" s="523" t="s">
        <v>5</v>
      </c>
      <c r="C51" s="497" t="s">
        <v>276</v>
      </c>
      <c r="D51" s="497" t="s">
        <v>268</v>
      </c>
      <c r="E51" s="497" t="s">
        <v>269</v>
      </c>
    </row>
    <row r="52" spans="1:5" ht="12.75">
      <c r="A52" s="523" t="s">
        <v>6</v>
      </c>
      <c r="B52" s="240"/>
      <c r="C52" s="697"/>
      <c r="D52" s="497"/>
      <c r="E52" s="497" t="s">
        <v>270</v>
      </c>
    </row>
    <row r="53" spans="1:5" ht="12.75">
      <c r="A53" s="240">
        <v>40</v>
      </c>
      <c r="B53" s="285" t="s">
        <v>26</v>
      </c>
      <c r="C53" s="285">
        <v>0</v>
      </c>
      <c r="D53" s="285">
        <v>0</v>
      </c>
      <c r="E53" s="285">
        <v>0</v>
      </c>
    </row>
    <row r="54" spans="1:5" ht="12.75">
      <c r="A54" s="240">
        <v>41</v>
      </c>
      <c r="B54" s="285" t="s">
        <v>31</v>
      </c>
      <c r="C54" s="285">
        <v>1085</v>
      </c>
      <c r="D54" s="285">
        <v>3614</v>
      </c>
      <c r="E54" s="285">
        <v>7</v>
      </c>
    </row>
    <row r="55" spans="1:5" ht="12.75">
      <c r="A55" s="240">
        <v>42</v>
      </c>
      <c r="B55" s="285" t="s">
        <v>140</v>
      </c>
      <c r="C55" s="285">
        <v>0</v>
      </c>
      <c r="D55" s="285">
        <v>0</v>
      </c>
      <c r="E55" s="285">
        <v>0</v>
      </c>
    </row>
    <row r="56" spans="1:5" ht="12.75">
      <c r="A56" s="240">
        <v>43</v>
      </c>
      <c r="B56" s="285" t="s">
        <v>32</v>
      </c>
      <c r="C56" s="285">
        <v>4132</v>
      </c>
      <c r="D56" s="285">
        <v>3766</v>
      </c>
      <c r="E56" s="285">
        <v>330</v>
      </c>
    </row>
    <row r="57" spans="1:5" ht="12.75">
      <c r="A57" s="240">
        <v>44</v>
      </c>
      <c r="B57" s="285" t="s">
        <v>79</v>
      </c>
      <c r="C57" s="285">
        <v>1568</v>
      </c>
      <c r="D57" s="285">
        <v>0</v>
      </c>
      <c r="E57" s="285">
        <v>0</v>
      </c>
    </row>
    <row r="58" spans="1:5" ht="12.75">
      <c r="A58" s="240"/>
      <c r="B58" s="194" t="s">
        <v>284</v>
      </c>
      <c r="C58" s="285">
        <v>51783</v>
      </c>
      <c r="D58" s="285">
        <v>5120</v>
      </c>
      <c r="E58" s="285">
        <v>238</v>
      </c>
    </row>
    <row r="59" spans="1:5" ht="12.75">
      <c r="A59" s="240">
        <v>45</v>
      </c>
      <c r="B59" s="285" t="s">
        <v>30</v>
      </c>
      <c r="C59" s="285">
        <v>278</v>
      </c>
      <c r="D59" s="285">
        <v>954</v>
      </c>
      <c r="E59" s="285">
        <v>94</v>
      </c>
    </row>
    <row r="60" spans="1:5" ht="12.75">
      <c r="A60" s="240">
        <v>46</v>
      </c>
      <c r="B60" s="285" t="s">
        <v>237</v>
      </c>
      <c r="C60" s="285">
        <v>12237</v>
      </c>
      <c r="D60" s="285">
        <v>414</v>
      </c>
      <c r="E60" s="285">
        <v>24</v>
      </c>
    </row>
    <row r="61" spans="1:5" ht="12.75">
      <c r="A61" s="240">
        <v>47</v>
      </c>
      <c r="B61" s="285" t="s">
        <v>33</v>
      </c>
      <c r="C61" s="285">
        <v>5907</v>
      </c>
      <c r="D61" s="285">
        <v>35</v>
      </c>
      <c r="E61" s="285">
        <v>12</v>
      </c>
    </row>
    <row r="62" spans="1:5" ht="12.75">
      <c r="A62" s="240">
        <v>48</v>
      </c>
      <c r="B62" s="285" t="s">
        <v>29</v>
      </c>
      <c r="C62" s="285">
        <v>11663</v>
      </c>
      <c r="D62" s="285">
        <v>1043</v>
      </c>
      <c r="E62" s="285">
        <v>109</v>
      </c>
    </row>
    <row r="63" spans="1:5" ht="12.75">
      <c r="A63" s="240">
        <v>49</v>
      </c>
      <c r="B63" s="285" t="s">
        <v>244</v>
      </c>
      <c r="C63" s="285">
        <v>12725</v>
      </c>
      <c r="D63" s="285">
        <v>3282</v>
      </c>
      <c r="E63" s="285">
        <v>207</v>
      </c>
    </row>
    <row r="64" spans="1:5" ht="12.75">
      <c r="A64" s="240">
        <v>50</v>
      </c>
      <c r="B64" s="285" t="s">
        <v>25</v>
      </c>
      <c r="C64" s="285">
        <v>12237</v>
      </c>
      <c r="D64" s="285">
        <v>414</v>
      </c>
      <c r="E64" s="285">
        <v>24</v>
      </c>
    </row>
    <row r="65" spans="1:5" ht="12.75">
      <c r="A65" s="240">
        <v>51</v>
      </c>
      <c r="B65" s="285" t="s">
        <v>27</v>
      </c>
      <c r="C65" s="285">
        <v>0</v>
      </c>
      <c r="D65" s="285">
        <v>9</v>
      </c>
      <c r="E65" s="285">
        <v>0</v>
      </c>
    </row>
    <row r="66" spans="1:5" ht="12.75">
      <c r="A66" s="240">
        <v>52</v>
      </c>
      <c r="B66" s="285" t="s">
        <v>28</v>
      </c>
      <c r="C66" s="285">
        <v>4799</v>
      </c>
      <c r="D66" s="285">
        <v>23</v>
      </c>
      <c r="E66" s="285">
        <v>3</v>
      </c>
    </row>
    <row r="67" spans="1:5" ht="12.75">
      <c r="A67" s="240"/>
      <c r="B67" s="523" t="s">
        <v>125</v>
      </c>
      <c r="C67" s="453">
        <f>SUM(C53:C66)</f>
        <v>118414</v>
      </c>
      <c r="D67" s="453">
        <f>SUM(D53:D66)</f>
        <v>18674</v>
      </c>
      <c r="E67" s="453">
        <f>SUM(E53:E66)</f>
        <v>1048</v>
      </c>
    </row>
    <row r="68" spans="1:5" ht="12.75">
      <c r="A68" s="240"/>
      <c r="B68" s="240" t="s">
        <v>36</v>
      </c>
      <c r="C68" s="285"/>
      <c r="D68" s="285"/>
      <c r="E68" s="285"/>
    </row>
    <row r="69" spans="1:5" ht="12.75">
      <c r="A69" s="240">
        <v>53</v>
      </c>
      <c r="B69" s="285" t="s">
        <v>34</v>
      </c>
      <c r="C69" s="285">
        <v>0</v>
      </c>
      <c r="D69" s="285">
        <v>0</v>
      </c>
      <c r="E69" s="285">
        <v>0</v>
      </c>
    </row>
    <row r="70" spans="1:5" ht="12.75">
      <c r="A70" s="240">
        <v>54</v>
      </c>
      <c r="B70" s="285" t="s">
        <v>132</v>
      </c>
      <c r="C70" s="285">
        <v>0</v>
      </c>
      <c r="D70" s="285">
        <v>0</v>
      </c>
      <c r="E70" s="285">
        <v>0</v>
      </c>
    </row>
    <row r="71" spans="1:5" ht="12.75">
      <c r="A71" s="240"/>
      <c r="B71" s="523" t="s">
        <v>125</v>
      </c>
      <c r="C71" s="453">
        <f>SUM(C69:C70)</f>
        <v>0</v>
      </c>
      <c r="D71" s="453">
        <f>SUM(D69:D70)</f>
        <v>0</v>
      </c>
      <c r="E71" s="453">
        <f>SUM(E69:E70)</f>
        <v>0</v>
      </c>
    </row>
    <row r="72" spans="1:5" ht="12.75">
      <c r="A72" s="240"/>
      <c r="B72" s="523" t="s">
        <v>35</v>
      </c>
      <c r="C72" s="453">
        <f>+C47+C67+C71</f>
        <v>340162</v>
      </c>
      <c r="D72" s="453">
        <f>+D47+D67+D71</f>
        <v>109764</v>
      </c>
      <c r="E72" s="453">
        <f>+E47+E67+E71</f>
        <v>17569</v>
      </c>
    </row>
    <row r="75" ht="12.75">
      <c r="C75" s="6">
        <v>24</v>
      </c>
    </row>
    <row r="76" ht="12.75">
      <c r="C76" s="6">
        <v>24</v>
      </c>
    </row>
  </sheetData>
  <printOptions gridLines="1" horizontalCentered="1"/>
  <pageMargins left="0.75" right="0.75" top="0.43" bottom="0.75" header="0.37" footer="0.5"/>
  <pageSetup blackAndWhite="1" horizontalDpi="300" verticalDpi="300" orientation="landscape" paperSize="9" scale="81" r:id="rId2"/>
  <headerFooter alignWithMargins="0">
    <oddFooter>&amp;C&amp;"Arial,Bold"* Figure not available</oddFooter>
  </headerFooter>
  <rowBreaks count="1" manualBreakCount="1">
    <brk id="47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8"/>
  <dimension ref="A2:O60"/>
  <sheetViews>
    <sheetView workbookViewId="0" topLeftCell="J1">
      <selection activeCell="A28" sqref="A28:A34"/>
    </sheetView>
  </sheetViews>
  <sheetFormatPr defaultColWidth="9.140625" defaultRowHeight="12.75"/>
  <cols>
    <col min="1" max="1" width="3.7109375" style="101" customWidth="1"/>
    <col min="2" max="2" width="24.421875" style="101" customWidth="1"/>
    <col min="3" max="3" width="9.7109375" style="102" customWidth="1"/>
    <col min="4" max="4" width="9.28125" style="102" bestFit="1" customWidth="1"/>
    <col min="5" max="5" width="13.28125" style="102" bestFit="1" customWidth="1"/>
    <col min="6" max="6" width="9.421875" style="102" customWidth="1"/>
    <col min="7" max="7" width="9.7109375" style="102" customWidth="1"/>
    <col min="8" max="9" width="9.28125" style="102" bestFit="1" customWidth="1"/>
    <col min="10" max="10" width="10.421875" style="102" customWidth="1"/>
    <col min="11" max="11" width="14.140625" style="102" bestFit="1" customWidth="1"/>
    <col min="12" max="12" width="9.28125" style="102" bestFit="1" customWidth="1"/>
    <col min="13" max="13" width="12.7109375" style="102" bestFit="1" customWidth="1"/>
    <col min="14" max="14" width="9.28125" style="102" bestFit="1" customWidth="1"/>
    <col min="15" max="15" width="12.7109375" style="102" bestFit="1" customWidth="1"/>
    <col min="16" max="16384" width="9.140625" style="101" customWidth="1"/>
  </cols>
  <sheetData>
    <row r="1" ht="15" customHeight="1"/>
    <row r="2" spans="1:3" ht="15" customHeight="1">
      <c r="A2" s="441"/>
      <c r="B2" s="441"/>
      <c r="C2" s="196"/>
    </row>
    <row r="3" spans="10:11" ht="15" customHeight="1">
      <c r="J3" s="196"/>
      <c r="K3" s="196"/>
    </row>
    <row r="4" spans="1:15" ht="12.75">
      <c r="A4" s="499"/>
      <c r="B4" s="499"/>
      <c r="C4" s="730" t="s">
        <v>617</v>
      </c>
      <c r="D4" s="730"/>
      <c r="E4" s="730"/>
      <c r="F4" s="730"/>
      <c r="G4" s="730"/>
      <c r="H4" s="730"/>
      <c r="I4" s="730"/>
      <c r="J4" s="133" t="s">
        <v>85</v>
      </c>
      <c r="K4" s="225"/>
      <c r="L4" s="867"/>
      <c r="M4" s="868"/>
      <c r="N4" s="224"/>
      <c r="O4" s="225"/>
    </row>
    <row r="5" spans="1:15" ht="12.75">
      <c r="A5" s="501"/>
      <c r="B5" s="501"/>
      <c r="C5" s="65" t="s">
        <v>76</v>
      </c>
      <c r="D5" s="65" t="s">
        <v>80</v>
      </c>
      <c r="E5" s="65" t="s">
        <v>199</v>
      </c>
      <c r="F5" s="135" t="s">
        <v>87</v>
      </c>
      <c r="G5" s="136"/>
      <c r="H5" s="65" t="s">
        <v>80</v>
      </c>
      <c r="I5" s="133" t="s">
        <v>80</v>
      </c>
      <c r="J5" s="556" t="s">
        <v>88</v>
      </c>
      <c r="K5" s="546"/>
      <c r="L5" s="550" t="s">
        <v>141</v>
      </c>
      <c r="M5" s="549"/>
      <c r="N5" s="865" t="s">
        <v>145</v>
      </c>
      <c r="O5" s="866"/>
    </row>
    <row r="6" spans="1:15" ht="12.75">
      <c r="A6" s="501" t="s">
        <v>4</v>
      </c>
      <c r="B6" s="501" t="s">
        <v>5</v>
      </c>
      <c r="C6" s="71"/>
      <c r="D6" s="71" t="s">
        <v>89</v>
      </c>
      <c r="E6" s="142" t="s">
        <v>57</v>
      </c>
      <c r="F6" s="140" t="s">
        <v>57</v>
      </c>
      <c r="G6" s="140" t="s">
        <v>90</v>
      </c>
      <c r="H6" s="71" t="s">
        <v>82</v>
      </c>
      <c r="I6" s="550" t="s">
        <v>91</v>
      </c>
      <c r="J6" s="535" t="s">
        <v>92</v>
      </c>
      <c r="K6" s="547"/>
      <c r="L6" s="551" t="s">
        <v>142</v>
      </c>
      <c r="M6" s="557"/>
      <c r="N6" s="760" t="s">
        <v>146</v>
      </c>
      <c r="O6" s="759"/>
    </row>
    <row r="7" spans="1:15" ht="12.75">
      <c r="A7" s="190"/>
      <c r="B7" s="190"/>
      <c r="C7" s="60"/>
      <c r="D7" s="60"/>
      <c r="E7" s="60"/>
      <c r="F7" s="60"/>
      <c r="G7" s="60"/>
      <c r="H7" s="60" t="s">
        <v>83</v>
      </c>
      <c r="I7" s="60" t="s">
        <v>93</v>
      </c>
      <c r="J7" s="134" t="s">
        <v>57</v>
      </c>
      <c r="K7" s="134" t="s">
        <v>90</v>
      </c>
      <c r="L7" s="134" t="s">
        <v>57</v>
      </c>
      <c r="M7" s="134" t="s">
        <v>90</v>
      </c>
      <c r="N7" s="134" t="s">
        <v>77</v>
      </c>
      <c r="O7" s="134" t="s">
        <v>64</v>
      </c>
    </row>
    <row r="8" spans="1:15" ht="12.75">
      <c r="A8" s="55">
        <v>1</v>
      </c>
      <c r="B8" s="58" t="s">
        <v>7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</row>
    <row r="9" spans="1:15" ht="12.75">
      <c r="A9" s="55">
        <v>2</v>
      </c>
      <c r="B9" s="58" t="s">
        <v>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</row>
    <row r="10" spans="1:15" ht="12.75">
      <c r="A10" s="55">
        <v>3</v>
      </c>
      <c r="B10" s="58" t="s">
        <v>9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ht="12.75">
      <c r="A11" s="55">
        <v>4</v>
      </c>
      <c r="B11" s="58" t="s">
        <v>10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</row>
    <row r="12" spans="1:15" ht="12.75">
      <c r="A12" s="55">
        <v>5</v>
      </c>
      <c r="B12" s="58" t="s">
        <v>11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12.75">
      <c r="A13" s="55">
        <v>6</v>
      </c>
      <c r="B13" s="58" t="s">
        <v>12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2</v>
      </c>
      <c r="K13" s="58">
        <v>3.95</v>
      </c>
      <c r="L13" s="58">
        <v>0</v>
      </c>
      <c r="M13" s="58">
        <v>0</v>
      </c>
      <c r="N13" s="58">
        <v>0</v>
      </c>
      <c r="O13" s="58">
        <v>0</v>
      </c>
    </row>
    <row r="14" spans="1:15" ht="12.75">
      <c r="A14" s="55">
        <v>7</v>
      </c>
      <c r="B14" s="58" t="s">
        <v>13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</row>
    <row r="15" spans="1:15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1:15" ht="12.75">
      <c r="A16" s="55">
        <v>9</v>
      </c>
      <c r="B16" s="58" t="s">
        <v>14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ht="12.75">
      <c r="A17" s="55">
        <v>10</v>
      </c>
      <c r="B17" s="58" t="s">
        <v>15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</row>
    <row r="18" spans="1:15" ht="12.75">
      <c r="A18" s="55">
        <v>11</v>
      </c>
      <c r="B18" s="58" t="s">
        <v>16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</row>
    <row r="19" spans="1:15" ht="12.75">
      <c r="A19" s="55">
        <v>12</v>
      </c>
      <c r="B19" s="58" t="s">
        <v>17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ht="12.75">
      <c r="A20" s="55">
        <v>13</v>
      </c>
      <c r="B20" s="58" t="s">
        <v>166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5" ht="12.75">
      <c r="A21" s="55">
        <v>14</v>
      </c>
      <c r="B21" s="58" t="s">
        <v>78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5" ht="12.75">
      <c r="A22" s="55">
        <v>15</v>
      </c>
      <c r="B22" s="58" t="s">
        <v>106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ht="12.75">
      <c r="A23" s="55">
        <v>16</v>
      </c>
      <c r="B23" s="58" t="s">
        <v>20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5" ht="12.75">
      <c r="A24" s="55">
        <v>17</v>
      </c>
      <c r="B24" s="58" t="s">
        <v>21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</row>
    <row r="25" spans="1:15" ht="12.75">
      <c r="A25" s="55">
        <v>18</v>
      </c>
      <c r="B25" s="5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ht="12.75">
      <c r="A26" s="55">
        <v>19</v>
      </c>
      <c r="B26" s="58" t="s">
        <v>126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5" s="203" customFormat="1" ht="14.25">
      <c r="A27" s="207"/>
      <c r="B27" s="168" t="s">
        <v>226</v>
      </c>
      <c r="C27" s="168">
        <f aca="true" t="shared" si="0" ref="C27:H27">SUM(C8:C26)</f>
        <v>0</v>
      </c>
      <c r="D27" s="168">
        <f t="shared" si="0"/>
        <v>0</v>
      </c>
      <c r="E27" s="168">
        <f t="shared" si="0"/>
        <v>0</v>
      </c>
      <c r="F27" s="168">
        <f t="shared" si="0"/>
        <v>0</v>
      </c>
      <c r="G27" s="168">
        <f t="shared" si="0"/>
        <v>0</v>
      </c>
      <c r="H27" s="168">
        <f t="shared" si="0"/>
        <v>0</v>
      </c>
      <c r="I27" s="168">
        <f>D27-E27-H27</f>
        <v>0</v>
      </c>
      <c r="J27" s="168">
        <f aca="true" t="shared" si="1" ref="J27:O27">SUM(J8:J26)</f>
        <v>2</v>
      </c>
      <c r="K27" s="168">
        <f t="shared" si="1"/>
        <v>3.95</v>
      </c>
      <c r="L27" s="168">
        <f t="shared" si="1"/>
        <v>0</v>
      </c>
      <c r="M27" s="168">
        <f t="shared" si="1"/>
        <v>0</v>
      </c>
      <c r="N27" s="168">
        <f t="shared" si="1"/>
        <v>0</v>
      </c>
      <c r="O27" s="168">
        <f t="shared" si="1"/>
        <v>0</v>
      </c>
    </row>
    <row r="28" spans="1:15" ht="12.75">
      <c r="A28" s="55">
        <v>20</v>
      </c>
      <c r="B28" s="58" t="s">
        <v>23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ht="12.75">
      <c r="A29" s="55">
        <v>21</v>
      </c>
      <c r="B29" s="58" t="s">
        <v>373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</row>
    <row r="30" spans="1:15" ht="12.75">
      <c r="A30" s="55">
        <v>22</v>
      </c>
      <c r="B30" s="58" t="s">
        <v>171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1:15" ht="12.75">
      <c r="A31" s="55">
        <v>23</v>
      </c>
      <c r="B31" s="58" t="s">
        <v>22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ht="12.75">
      <c r="A32" s="55">
        <v>24</v>
      </c>
      <c r="B32" s="58" t="s">
        <v>143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1:15" ht="12.75">
      <c r="A33" s="55">
        <v>25</v>
      </c>
      <c r="B33" s="58" t="s">
        <v>18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</row>
    <row r="34" spans="1:15" ht="12.75">
      <c r="A34" s="55">
        <v>26</v>
      </c>
      <c r="B34" s="58" t="s">
        <v>105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203" customFormat="1" ht="14.25">
      <c r="A35" s="207"/>
      <c r="B35" s="168" t="s">
        <v>228</v>
      </c>
      <c r="C35" s="168">
        <f aca="true" t="shared" si="2" ref="C35:H35">SUM(C28:C34)</f>
        <v>0</v>
      </c>
      <c r="D35" s="168">
        <f t="shared" si="2"/>
        <v>0</v>
      </c>
      <c r="E35" s="168">
        <f t="shared" si="2"/>
        <v>0</v>
      </c>
      <c r="F35" s="168">
        <f t="shared" si="2"/>
        <v>0</v>
      </c>
      <c r="G35" s="168">
        <f t="shared" si="2"/>
        <v>0</v>
      </c>
      <c r="H35" s="168">
        <f t="shared" si="2"/>
        <v>0</v>
      </c>
      <c r="I35" s="168">
        <f>D35-E35-H35</f>
        <v>0</v>
      </c>
      <c r="J35" s="168">
        <f aca="true" t="shared" si="3" ref="J35:O35">SUM(J28:J34)</f>
        <v>0</v>
      </c>
      <c r="K35" s="168">
        <f t="shared" si="3"/>
        <v>0</v>
      </c>
      <c r="L35" s="168">
        <f t="shared" si="3"/>
        <v>0</v>
      </c>
      <c r="M35" s="168">
        <f t="shared" si="3"/>
        <v>0</v>
      </c>
      <c r="N35" s="168">
        <f t="shared" si="3"/>
        <v>0</v>
      </c>
      <c r="O35" s="168">
        <f t="shared" si="3"/>
        <v>0</v>
      </c>
    </row>
    <row r="36" spans="1:15" ht="12.75">
      <c r="A36" s="55">
        <v>28</v>
      </c>
      <c r="B36" s="58" t="s">
        <v>165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</row>
    <row r="37" spans="1:15" ht="12.75">
      <c r="A37" s="55">
        <v>29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ht="12.75">
      <c r="A38" s="55">
        <v>30</v>
      </c>
      <c r="B38" s="58" t="s">
        <v>220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</row>
    <row r="39" spans="1:15" ht="12.75">
      <c r="A39" s="55">
        <v>31</v>
      </c>
      <c r="B39" s="58" t="s">
        <v>239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1:15" ht="12.75">
      <c r="A40" s="55">
        <v>32</v>
      </c>
      <c r="B40" s="58" t="s">
        <v>281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ht="12.75">
      <c r="A41" s="55">
        <v>33</v>
      </c>
      <c r="B41" s="58" t="s">
        <v>222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</row>
    <row r="42" spans="1:15" ht="12.75">
      <c r="A42" s="113">
        <v>34</v>
      </c>
      <c r="B42" s="114" t="s">
        <v>455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</row>
    <row r="43" spans="1:15" ht="12.75">
      <c r="A43" s="55">
        <v>35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ht="12.75">
      <c r="A44" s="55">
        <v>36</v>
      </c>
      <c r="B44" s="58" t="s">
        <v>261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 ht="12.75">
      <c r="A45" s="55">
        <v>37</v>
      </c>
      <c r="B45" s="58" t="s">
        <v>24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1:15" ht="12.75">
      <c r="A46" s="55">
        <v>38</v>
      </c>
      <c r="B46" s="58" t="s">
        <v>225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ht="12.75">
      <c r="A47" s="55">
        <v>39</v>
      </c>
      <c r="B47" s="58" t="s">
        <v>456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</row>
    <row r="48" spans="1:15" ht="12.75">
      <c r="A48" s="55">
        <v>40</v>
      </c>
      <c r="B48" s="58" t="s">
        <v>370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1:15" s="203" customFormat="1" ht="14.25">
      <c r="A49" s="207"/>
      <c r="B49" s="168" t="s">
        <v>227</v>
      </c>
      <c r="C49" s="168">
        <f aca="true" t="shared" si="4" ref="C49:O49">SUM(C36:C48)</f>
        <v>0</v>
      </c>
      <c r="D49" s="168">
        <f t="shared" si="4"/>
        <v>0</v>
      </c>
      <c r="E49" s="168">
        <f t="shared" si="4"/>
        <v>0</v>
      </c>
      <c r="F49" s="168">
        <f t="shared" si="4"/>
        <v>0</v>
      </c>
      <c r="G49" s="168">
        <f t="shared" si="4"/>
        <v>0</v>
      </c>
      <c r="H49" s="168">
        <f t="shared" si="4"/>
        <v>0</v>
      </c>
      <c r="I49" s="168">
        <f t="shared" si="4"/>
        <v>0</v>
      </c>
      <c r="J49" s="168">
        <f t="shared" si="4"/>
        <v>0</v>
      </c>
      <c r="K49" s="168">
        <f t="shared" si="4"/>
        <v>0</v>
      </c>
      <c r="L49" s="168">
        <f t="shared" si="4"/>
        <v>0</v>
      </c>
      <c r="M49" s="168">
        <f t="shared" si="4"/>
        <v>0</v>
      </c>
      <c r="N49" s="168">
        <f t="shared" si="4"/>
        <v>0</v>
      </c>
      <c r="O49" s="168">
        <f t="shared" si="4"/>
        <v>0</v>
      </c>
    </row>
    <row r="50" spans="1:15" s="203" customFormat="1" ht="14.25">
      <c r="A50" s="207"/>
      <c r="B50" s="208" t="s">
        <v>125</v>
      </c>
      <c r="C50" s="168">
        <f aca="true" t="shared" si="5" ref="C50:O50">C27+C35+C49</f>
        <v>0</v>
      </c>
      <c r="D50" s="168">
        <f t="shared" si="5"/>
        <v>0</v>
      </c>
      <c r="E50" s="168">
        <f t="shared" si="5"/>
        <v>0</v>
      </c>
      <c r="F50" s="168">
        <f t="shared" si="5"/>
        <v>0</v>
      </c>
      <c r="G50" s="168">
        <f t="shared" si="5"/>
        <v>0</v>
      </c>
      <c r="H50" s="168">
        <f t="shared" si="5"/>
        <v>0</v>
      </c>
      <c r="I50" s="168">
        <f t="shared" si="5"/>
        <v>0</v>
      </c>
      <c r="J50" s="168">
        <f t="shared" si="5"/>
        <v>2</v>
      </c>
      <c r="K50" s="168">
        <f t="shared" si="5"/>
        <v>3.95</v>
      </c>
      <c r="L50" s="168">
        <f t="shared" si="5"/>
        <v>0</v>
      </c>
      <c r="M50" s="168">
        <f t="shared" si="5"/>
        <v>0</v>
      </c>
      <c r="N50" s="168">
        <f t="shared" si="5"/>
        <v>0</v>
      </c>
      <c r="O50" s="168">
        <f t="shared" si="5"/>
        <v>0</v>
      </c>
    </row>
    <row r="51" spans="1:15" ht="12.75">
      <c r="A51" s="55">
        <v>41</v>
      </c>
      <c r="B51" s="58" t="s">
        <v>291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</row>
    <row r="52" spans="1:15" s="203" customFormat="1" ht="14.25">
      <c r="A52" s="207"/>
      <c r="B52" s="208" t="s">
        <v>125</v>
      </c>
      <c r="C52" s="168">
        <f aca="true" t="shared" si="6" ref="C52:O52">SUM(C51:C51)</f>
        <v>0</v>
      </c>
      <c r="D52" s="168">
        <f t="shared" si="6"/>
        <v>0</v>
      </c>
      <c r="E52" s="168">
        <f t="shared" si="6"/>
        <v>0</v>
      </c>
      <c r="F52" s="168">
        <f t="shared" si="6"/>
        <v>0</v>
      </c>
      <c r="G52" s="168">
        <f t="shared" si="6"/>
        <v>0</v>
      </c>
      <c r="H52" s="168">
        <f t="shared" si="6"/>
        <v>0</v>
      </c>
      <c r="I52" s="168">
        <f t="shared" si="6"/>
        <v>0</v>
      </c>
      <c r="J52" s="168">
        <f t="shared" si="6"/>
        <v>0</v>
      </c>
      <c r="K52" s="168">
        <f t="shared" si="6"/>
        <v>0</v>
      </c>
      <c r="L52" s="168">
        <f t="shared" si="6"/>
        <v>0</v>
      </c>
      <c r="M52" s="168">
        <f t="shared" si="6"/>
        <v>0</v>
      </c>
      <c r="N52" s="168">
        <f t="shared" si="6"/>
        <v>0</v>
      </c>
      <c r="O52" s="168">
        <f t="shared" si="6"/>
        <v>0</v>
      </c>
    </row>
    <row r="53" spans="1:15" ht="12.75">
      <c r="A53" s="55"/>
      <c r="B53" s="106" t="s">
        <v>36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ht="12.75">
      <c r="A54" s="55">
        <v>42</v>
      </c>
      <c r="B54" s="58" t="s">
        <v>34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</row>
    <row r="55" spans="1:15" ht="12.75">
      <c r="A55" s="55">
        <v>43</v>
      </c>
      <c r="B55" s="58" t="s">
        <v>132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203" customFormat="1" ht="14.25">
      <c r="A56" s="207"/>
      <c r="B56" s="208" t="s">
        <v>125</v>
      </c>
      <c r="C56" s="168">
        <f aca="true" t="shared" si="7" ref="C56:O56">SUM(C54:C55)</f>
        <v>0</v>
      </c>
      <c r="D56" s="168">
        <f t="shared" si="7"/>
        <v>0</v>
      </c>
      <c r="E56" s="168">
        <f t="shared" si="7"/>
        <v>0</v>
      </c>
      <c r="F56" s="168">
        <f t="shared" si="7"/>
        <v>0</v>
      </c>
      <c r="G56" s="168">
        <f t="shared" si="7"/>
        <v>0</v>
      </c>
      <c r="H56" s="168">
        <f t="shared" si="7"/>
        <v>0</v>
      </c>
      <c r="I56" s="168">
        <f t="shared" si="7"/>
        <v>0</v>
      </c>
      <c r="J56" s="168">
        <f t="shared" si="7"/>
        <v>0</v>
      </c>
      <c r="K56" s="168">
        <f t="shared" si="7"/>
        <v>0</v>
      </c>
      <c r="L56" s="168">
        <f t="shared" si="7"/>
        <v>0</v>
      </c>
      <c r="M56" s="168">
        <f t="shared" si="7"/>
        <v>0</v>
      </c>
      <c r="N56" s="168">
        <f t="shared" si="7"/>
        <v>0</v>
      </c>
      <c r="O56" s="168">
        <f t="shared" si="7"/>
        <v>0</v>
      </c>
    </row>
    <row r="57" spans="1:15" s="203" customFormat="1" ht="14.25">
      <c r="A57" s="207"/>
      <c r="B57" s="208" t="s">
        <v>35</v>
      </c>
      <c r="C57" s="168">
        <f aca="true" t="shared" si="8" ref="C57:O57">C50+C52+C56</f>
        <v>0</v>
      </c>
      <c r="D57" s="168">
        <f t="shared" si="8"/>
        <v>0</v>
      </c>
      <c r="E57" s="168">
        <f t="shared" si="8"/>
        <v>0</v>
      </c>
      <c r="F57" s="168">
        <f t="shared" si="8"/>
        <v>0</v>
      </c>
      <c r="G57" s="168">
        <f t="shared" si="8"/>
        <v>0</v>
      </c>
      <c r="H57" s="168">
        <f t="shared" si="8"/>
        <v>0</v>
      </c>
      <c r="I57" s="168">
        <f t="shared" si="8"/>
        <v>0</v>
      </c>
      <c r="J57" s="168">
        <f t="shared" si="8"/>
        <v>2</v>
      </c>
      <c r="K57" s="168">
        <f t="shared" si="8"/>
        <v>3.95</v>
      </c>
      <c r="L57" s="168">
        <f t="shared" si="8"/>
        <v>0</v>
      </c>
      <c r="M57" s="168">
        <f t="shared" si="8"/>
        <v>0</v>
      </c>
      <c r="N57" s="168">
        <f t="shared" si="8"/>
        <v>0</v>
      </c>
      <c r="O57" s="168">
        <f t="shared" si="8"/>
        <v>0</v>
      </c>
    </row>
    <row r="60" ht="12.75">
      <c r="C60" s="102" t="s">
        <v>278</v>
      </c>
    </row>
  </sheetData>
  <mergeCells count="4">
    <mergeCell ref="C4:I4"/>
    <mergeCell ref="L4:M4"/>
    <mergeCell ref="N5:O5"/>
    <mergeCell ref="N6:O6"/>
  </mergeCells>
  <printOptions gridLines="1" horizontalCentered="1"/>
  <pageMargins left="0.75" right="0.75" top="0.53" bottom="0.6" header="0.43" footer="0.5"/>
  <pageSetup blackAndWhite="1" horizontalDpi="300" verticalDpi="300" orientation="landscape" paperSize="9" scale="65" r:id="rId2"/>
  <headerFooter alignWithMargins="0">
    <oddFooter xml:space="preserve">&amp;C&amp;"Arial,Bold" 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6"/>
  <dimension ref="A1:P76"/>
  <sheetViews>
    <sheetView workbookViewId="0" topLeftCell="I37">
      <selection activeCell="A69" sqref="A6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10.8515625" style="6" customWidth="1"/>
    <col min="4" max="4" width="19.00390625" style="7" customWidth="1"/>
    <col min="5" max="5" width="11.7109375" style="7" customWidth="1"/>
    <col min="6" max="6" width="12.28125" style="7" customWidth="1"/>
    <col min="7" max="7" width="11.28125" style="7" customWidth="1"/>
    <col min="8" max="8" width="16.140625" style="7" customWidth="1"/>
    <col min="9" max="9" width="10.57421875" style="7" customWidth="1"/>
    <col min="10" max="10" width="9.140625" style="7" customWidth="1"/>
    <col min="11" max="11" width="10.421875" style="6" customWidth="1"/>
    <col min="12" max="12" width="10.8515625" style="7" customWidth="1"/>
    <col min="13" max="13" width="9.28125" style="0" customWidth="1"/>
    <col min="14" max="14" width="11.421875" style="0" customWidth="1"/>
    <col min="15" max="15" width="9.57421875" style="0" bestFit="1" customWidth="1"/>
  </cols>
  <sheetData>
    <row r="1" spans="1:12" ht="18" customHeight="1">
      <c r="A1" s="2"/>
      <c r="B1" s="2"/>
      <c r="C1" s="4"/>
      <c r="D1" s="8"/>
      <c r="E1" s="8"/>
      <c r="F1" s="8"/>
      <c r="G1" s="8"/>
      <c r="H1" s="8"/>
      <c r="I1" s="8"/>
      <c r="J1" s="8"/>
      <c r="K1" s="4"/>
      <c r="L1" s="8"/>
    </row>
    <row r="2" spans="1:14" ht="18" customHeight="1">
      <c r="A2" s="2"/>
      <c r="B2" s="2"/>
      <c r="C2" s="4"/>
      <c r="D2" s="8"/>
      <c r="E2" s="8"/>
      <c r="F2" s="8"/>
      <c r="G2" s="8"/>
      <c r="H2" s="8"/>
      <c r="I2" s="8"/>
      <c r="J2" s="8"/>
      <c r="K2" s="4"/>
      <c r="L2" s="8"/>
      <c r="M2" s="2"/>
      <c r="N2" s="2"/>
    </row>
    <row r="3" spans="1:14" ht="10.5" customHeight="1">
      <c r="A3" s="2"/>
      <c r="B3" s="2"/>
      <c r="C3" s="4"/>
      <c r="D3" s="8"/>
      <c r="E3" s="8"/>
      <c r="F3" s="8"/>
      <c r="G3" s="8"/>
      <c r="H3" s="8"/>
      <c r="I3" s="8"/>
      <c r="J3" s="8"/>
      <c r="K3" s="4"/>
      <c r="L3" s="8"/>
      <c r="M3" s="2"/>
      <c r="N3" s="2"/>
    </row>
    <row r="4" spans="1:14" ht="24.75" customHeight="1">
      <c r="A4" s="44" t="s">
        <v>4</v>
      </c>
      <c r="B4" s="75" t="s">
        <v>5</v>
      </c>
      <c r="C4" s="860" t="s">
        <v>578</v>
      </c>
      <c r="D4" s="860"/>
      <c r="E4" s="76" t="s">
        <v>297</v>
      </c>
      <c r="F4" s="76"/>
      <c r="G4" s="860" t="s">
        <v>579</v>
      </c>
      <c r="H4" s="860"/>
      <c r="I4" s="263" t="s">
        <v>453</v>
      </c>
      <c r="J4" s="262"/>
      <c r="K4" s="861" t="s">
        <v>241</v>
      </c>
      <c r="L4" s="862"/>
      <c r="M4" s="263" t="s">
        <v>453</v>
      </c>
      <c r="N4" s="262"/>
    </row>
    <row r="5" spans="1:14" ht="24.75" customHeight="1">
      <c r="A5" s="48" t="s">
        <v>6</v>
      </c>
      <c r="B5" s="48"/>
      <c r="C5" s="85" t="s">
        <v>57</v>
      </c>
      <c r="D5" s="67" t="s">
        <v>64</v>
      </c>
      <c r="E5" s="76" t="s">
        <v>57</v>
      </c>
      <c r="F5" s="92" t="s">
        <v>64</v>
      </c>
      <c r="G5" s="76" t="s">
        <v>57</v>
      </c>
      <c r="H5" s="92" t="s">
        <v>64</v>
      </c>
      <c r="I5" s="155" t="s">
        <v>57</v>
      </c>
      <c r="J5" s="156" t="s">
        <v>64</v>
      </c>
      <c r="K5" s="76" t="s">
        <v>57</v>
      </c>
      <c r="L5" s="92" t="s">
        <v>64</v>
      </c>
      <c r="M5" s="155" t="s">
        <v>57</v>
      </c>
      <c r="N5" s="156" t="s">
        <v>64</v>
      </c>
    </row>
    <row r="6" spans="1:16" s="120" customFormat="1" ht="12.75">
      <c r="A6" s="118">
        <v>1</v>
      </c>
      <c r="B6" s="119" t="s">
        <v>7</v>
      </c>
      <c r="C6" s="119">
        <v>208</v>
      </c>
      <c r="D6" s="119">
        <v>503</v>
      </c>
      <c r="E6" s="119">
        <v>79</v>
      </c>
      <c r="F6" s="119">
        <v>202</v>
      </c>
      <c r="G6" s="119">
        <v>181</v>
      </c>
      <c r="H6" s="119">
        <v>399</v>
      </c>
      <c r="I6" s="119">
        <v>63</v>
      </c>
      <c r="J6" s="119">
        <v>175</v>
      </c>
      <c r="K6" s="119">
        <v>2158</v>
      </c>
      <c r="L6" s="119">
        <v>3310</v>
      </c>
      <c r="M6" s="129">
        <v>896</v>
      </c>
      <c r="N6" s="129">
        <v>1348</v>
      </c>
      <c r="O6" s="121"/>
      <c r="P6" s="121"/>
    </row>
    <row r="7" spans="1:16" s="120" customFormat="1" ht="12.75">
      <c r="A7" s="118">
        <v>2</v>
      </c>
      <c r="B7" s="119" t="s">
        <v>8</v>
      </c>
      <c r="C7" s="119">
        <v>22</v>
      </c>
      <c r="D7" s="119">
        <v>104</v>
      </c>
      <c r="E7" s="119">
        <v>8</v>
      </c>
      <c r="F7" s="119">
        <v>22</v>
      </c>
      <c r="G7" s="119">
        <v>24</v>
      </c>
      <c r="H7" s="119">
        <v>45</v>
      </c>
      <c r="I7" s="119">
        <v>8</v>
      </c>
      <c r="J7" s="119">
        <v>9</v>
      </c>
      <c r="K7" s="119">
        <v>204</v>
      </c>
      <c r="L7" s="119">
        <v>510</v>
      </c>
      <c r="M7" s="129">
        <v>73</v>
      </c>
      <c r="N7" s="129">
        <v>196</v>
      </c>
      <c r="O7" s="121"/>
      <c r="P7" s="121"/>
    </row>
    <row r="8" spans="1:16" s="120" customFormat="1" ht="12.75">
      <c r="A8" s="118">
        <v>3</v>
      </c>
      <c r="B8" s="119" t="s">
        <v>9</v>
      </c>
      <c r="C8" s="119">
        <v>167</v>
      </c>
      <c r="D8" s="119">
        <v>391</v>
      </c>
      <c r="E8" s="119">
        <v>76</v>
      </c>
      <c r="F8" s="119">
        <v>168</v>
      </c>
      <c r="G8" s="119">
        <v>167</v>
      </c>
      <c r="H8" s="119">
        <v>109</v>
      </c>
      <c r="I8" s="119">
        <v>76</v>
      </c>
      <c r="J8" s="119">
        <v>52</v>
      </c>
      <c r="K8" s="119">
        <v>1828</v>
      </c>
      <c r="L8" s="119">
        <v>2898</v>
      </c>
      <c r="M8" s="129">
        <v>582</v>
      </c>
      <c r="N8" s="129">
        <v>681</v>
      </c>
      <c r="O8" s="121"/>
      <c r="P8" s="121"/>
    </row>
    <row r="9" spans="1:16" ht="12.75">
      <c r="A9" s="51">
        <v>4</v>
      </c>
      <c r="B9" s="52" t="s">
        <v>10</v>
      </c>
      <c r="C9" s="52">
        <v>728</v>
      </c>
      <c r="D9" s="52">
        <v>1797</v>
      </c>
      <c r="E9" s="52">
        <v>321</v>
      </c>
      <c r="F9" s="52">
        <v>744</v>
      </c>
      <c r="G9" s="52">
        <v>728</v>
      </c>
      <c r="H9" s="52">
        <v>1088</v>
      </c>
      <c r="I9" s="52">
        <v>321</v>
      </c>
      <c r="J9" s="52">
        <v>431</v>
      </c>
      <c r="K9" s="52">
        <v>5641</v>
      </c>
      <c r="L9" s="52">
        <v>6941</v>
      </c>
      <c r="M9" s="50">
        <v>1664</v>
      </c>
      <c r="N9" s="50">
        <v>1804</v>
      </c>
      <c r="O9" s="7"/>
      <c r="P9" s="7"/>
    </row>
    <row r="10" spans="1:16" ht="12.75">
      <c r="A10" s="51">
        <v>5</v>
      </c>
      <c r="B10" s="52" t="s">
        <v>11</v>
      </c>
      <c r="C10" s="52">
        <v>222</v>
      </c>
      <c r="D10" s="52">
        <v>968</v>
      </c>
      <c r="E10" s="52">
        <v>31</v>
      </c>
      <c r="F10" s="52">
        <v>99</v>
      </c>
      <c r="G10" s="52">
        <v>222</v>
      </c>
      <c r="H10" s="52">
        <v>576</v>
      </c>
      <c r="I10" s="52">
        <v>31</v>
      </c>
      <c r="J10" s="52">
        <v>44</v>
      </c>
      <c r="K10" s="52">
        <v>786</v>
      </c>
      <c r="L10" s="52">
        <v>1230</v>
      </c>
      <c r="M10" s="50">
        <v>220</v>
      </c>
      <c r="N10" s="50">
        <v>306</v>
      </c>
      <c r="O10" s="7"/>
      <c r="P10" s="7"/>
    </row>
    <row r="11" spans="1:16" ht="12.75">
      <c r="A11" s="51">
        <v>6</v>
      </c>
      <c r="B11" s="52" t="s">
        <v>12</v>
      </c>
      <c r="C11" s="52">
        <v>476</v>
      </c>
      <c r="D11" s="52">
        <v>330</v>
      </c>
      <c r="E11" s="52">
        <v>233</v>
      </c>
      <c r="F11" s="52">
        <v>149</v>
      </c>
      <c r="G11" s="52">
        <v>452</v>
      </c>
      <c r="H11" s="52">
        <v>211</v>
      </c>
      <c r="I11" s="52">
        <v>228</v>
      </c>
      <c r="J11" s="52">
        <v>137</v>
      </c>
      <c r="K11" s="52">
        <v>977</v>
      </c>
      <c r="L11" s="52">
        <v>1596</v>
      </c>
      <c r="M11" s="50">
        <v>283</v>
      </c>
      <c r="N11" s="50">
        <v>769</v>
      </c>
      <c r="O11" s="7"/>
      <c r="P11" s="7"/>
    </row>
    <row r="12" spans="1:16" s="106" customFormat="1" ht="12.75">
      <c r="A12" s="55">
        <v>7</v>
      </c>
      <c r="B12" s="58" t="s">
        <v>13</v>
      </c>
      <c r="C12" s="58">
        <v>762</v>
      </c>
      <c r="D12" s="58">
        <v>2079</v>
      </c>
      <c r="E12" s="58">
        <v>218</v>
      </c>
      <c r="F12" s="58">
        <v>554</v>
      </c>
      <c r="G12" s="58">
        <v>742</v>
      </c>
      <c r="H12" s="58">
        <v>1091</v>
      </c>
      <c r="I12" s="58">
        <v>217</v>
      </c>
      <c r="J12" s="58">
        <v>326</v>
      </c>
      <c r="K12" s="58">
        <v>3716</v>
      </c>
      <c r="L12" s="58">
        <v>5497</v>
      </c>
      <c r="M12" s="149">
        <v>696</v>
      </c>
      <c r="N12" s="149">
        <v>1016</v>
      </c>
      <c r="O12" s="19"/>
      <c r="P12" s="19"/>
    </row>
    <row r="13" spans="1:16" s="106" customFormat="1" ht="12.75">
      <c r="A13" s="55">
        <v>8</v>
      </c>
      <c r="B13" s="58" t="s">
        <v>164</v>
      </c>
      <c r="C13" s="58">
        <v>39</v>
      </c>
      <c r="D13" s="58">
        <v>156</v>
      </c>
      <c r="E13" s="58">
        <v>13</v>
      </c>
      <c r="F13" s="58">
        <v>46</v>
      </c>
      <c r="G13" s="58">
        <v>39</v>
      </c>
      <c r="H13" s="58">
        <v>156</v>
      </c>
      <c r="I13" s="58">
        <v>13</v>
      </c>
      <c r="J13" s="58">
        <v>46</v>
      </c>
      <c r="K13" s="58">
        <v>146</v>
      </c>
      <c r="L13" s="58">
        <v>403</v>
      </c>
      <c r="M13" s="149">
        <v>33</v>
      </c>
      <c r="N13" s="149">
        <v>83</v>
      </c>
      <c r="O13" s="19"/>
      <c r="P13" s="19"/>
    </row>
    <row r="14" spans="1:16" ht="12.75">
      <c r="A14" s="51">
        <v>9</v>
      </c>
      <c r="B14" s="52" t="s">
        <v>14</v>
      </c>
      <c r="C14" s="52">
        <v>44</v>
      </c>
      <c r="D14" s="52">
        <v>112</v>
      </c>
      <c r="E14" s="52">
        <v>16</v>
      </c>
      <c r="F14" s="52">
        <v>36</v>
      </c>
      <c r="G14" s="52">
        <v>44</v>
      </c>
      <c r="H14" s="52">
        <v>112</v>
      </c>
      <c r="I14" s="52">
        <v>16</v>
      </c>
      <c r="J14" s="52">
        <v>31</v>
      </c>
      <c r="K14" s="52">
        <v>422</v>
      </c>
      <c r="L14" s="52">
        <v>749</v>
      </c>
      <c r="M14" s="50">
        <v>130</v>
      </c>
      <c r="N14" s="50">
        <v>205</v>
      </c>
      <c r="O14" s="7"/>
      <c r="P14" s="7"/>
    </row>
    <row r="15" spans="1:16" ht="12.75">
      <c r="A15" s="51">
        <v>10</v>
      </c>
      <c r="B15" s="52" t="s">
        <v>15</v>
      </c>
      <c r="C15" s="52">
        <v>51</v>
      </c>
      <c r="D15" s="52">
        <v>180</v>
      </c>
      <c r="E15" s="52">
        <v>32</v>
      </c>
      <c r="F15" s="52">
        <v>98</v>
      </c>
      <c r="G15" s="52">
        <v>51</v>
      </c>
      <c r="H15" s="52">
        <v>180</v>
      </c>
      <c r="I15" s="52">
        <v>32</v>
      </c>
      <c r="J15" s="52">
        <v>98</v>
      </c>
      <c r="K15" s="52">
        <v>211</v>
      </c>
      <c r="L15" s="52">
        <v>354</v>
      </c>
      <c r="M15" s="50">
        <v>126</v>
      </c>
      <c r="N15" s="50">
        <v>133</v>
      </c>
      <c r="O15" s="7"/>
      <c r="P15" s="7"/>
    </row>
    <row r="16" spans="1:16" ht="12.75">
      <c r="A16" s="51">
        <v>11</v>
      </c>
      <c r="B16" s="52" t="s">
        <v>16</v>
      </c>
      <c r="C16" s="52">
        <v>30</v>
      </c>
      <c r="D16" s="52">
        <v>146</v>
      </c>
      <c r="E16" s="52">
        <v>9</v>
      </c>
      <c r="F16" s="52">
        <v>47</v>
      </c>
      <c r="G16" s="52">
        <v>30</v>
      </c>
      <c r="H16" s="52">
        <v>146</v>
      </c>
      <c r="I16" s="52">
        <v>9</v>
      </c>
      <c r="J16" s="52">
        <v>47</v>
      </c>
      <c r="K16" s="52">
        <v>159</v>
      </c>
      <c r="L16" s="52">
        <v>243</v>
      </c>
      <c r="M16" s="50">
        <v>23</v>
      </c>
      <c r="N16" s="50">
        <v>70</v>
      </c>
      <c r="O16" s="7"/>
      <c r="P16" s="7"/>
    </row>
    <row r="17" spans="1:16" ht="12.75">
      <c r="A17" s="51">
        <v>12</v>
      </c>
      <c r="B17" s="52" t="s">
        <v>17</v>
      </c>
      <c r="C17" s="52">
        <v>240</v>
      </c>
      <c r="D17" s="52">
        <v>563</v>
      </c>
      <c r="E17" s="52">
        <v>36</v>
      </c>
      <c r="F17" s="52">
        <v>238</v>
      </c>
      <c r="G17" s="52">
        <v>240</v>
      </c>
      <c r="H17" s="52">
        <v>174</v>
      </c>
      <c r="I17" s="52">
        <v>36</v>
      </c>
      <c r="J17" s="52">
        <v>11</v>
      </c>
      <c r="K17" s="52">
        <v>3348</v>
      </c>
      <c r="L17" s="52">
        <v>4676</v>
      </c>
      <c r="M17" s="50">
        <v>656</v>
      </c>
      <c r="N17" s="50">
        <v>488</v>
      </c>
      <c r="O17" s="7"/>
      <c r="P17" s="7"/>
    </row>
    <row r="18" spans="1:16" ht="12.75">
      <c r="A18" s="51">
        <v>13</v>
      </c>
      <c r="B18" s="52" t="s">
        <v>166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196</v>
      </c>
      <c r="L18" s="52">
        <v>346</v>
      </c>
      <c r="M18" s="50">
        <v>37</v>
      </c>
      <c r="N18" s="50">
        <v>72</v>
      </c>
      <c r="O18" s="7"/>
      <c r="P18" s="7"/>
    </row>
    <row r="19" spans="1:16" ht="12.75">
      <c r="A19" s="51">
        <v>14</v>
      </c>
      <c r="B19" s="52" t="s">
        <v>78</v>
      </c>
      <c r="C19" s="52">
        <v>348</v>
      </c>
      <c r="D19" s="52">
        <v>1124</v>
      </c>
      <c r="E19" s="52">
        <v>72</v>
      </c>
      <c r="F19" s="52">
        <v>156</v>
      </c>
      <c r="G19" s="52">
        <v>223</v>
      </c>
      <c r="H19" s="52">
        <v>379</v>
      </c>
      <c r="I19" s="52">
        <v>72</v>
      </c>
      <c r="J19" s="52">
        <v>125</v>
      </c>
      <c r="K19" s="52">
        <v>2669</v>
      </c>
      <c r="L19" s="52">
        <v>4081</v>
      </c>
      <c r="M19" s="50">
        <v>600</v>
      </c>
      <c r="N19" s="50">
        <v>1062</v>
      </c>
      <c r="O19" s="7"/>
      <c r="P19" s="7"/>
    </row>
    <row r="20" spans="1:16" ht="12.75">
      <c r="A20" s="51">
        <v>15</v>
      </c>
      <c r="B20" s="52" t="s">
        <v>106</v>
      </c>
      <c r="C20" s="52">
        <v>111</v>
      </c>
      <c r="D20" s="52">
        <v>108</v>
      </c>
      <c r="E20" s="52">
        <v>21</v>
      </c>
      <c r="F20" s="52">
        <v>12</v>
      </c>
      <c r="G20" s="52">
        <v>111</v>
      </c>
      <c r="H20" s="52">
        <v>108</v>
      </c>
      <c r="I20" s="52">
        <v>21</v>
      </c>
      <c r="J20" s="52">
        <v>12</v>
      </c>
      <c r="K20" s="52">
        <v>638</v>
      </c>
      <c r="L20" s="52">
        <v>518</v>
      </c>
      <c r="M20" s="50">
        <v>101</v>
      </c>
      <c r="N20" s="50">
        <v>93</v>
      </c>
      <c r="O20" s="7"/>
      <c r="P20" s="7"/>
    </row>
    <row r="21" spans="1:16" s="106" customFormat="1" ht="12.75">
      <c r="A21" s="55">
        <v>16</v>
      </c>
      <c r="B21" s="58" t="s">
        <v>20</v>
      </c>
      <c r="C21" s="58">
        <v>118</v>
      </c>
      <c r="D21" s="58">
        <v>334</v>
      </c>
      <c r="E21" s="58">
        <v>47</v>
      </c>
      <c r="F21" s="58">
        <v>129</v>
      </c>
      <c r="G21" s="58">
        <v>118</v>
      </c>
      <c r="H21" s="58">
        <v>201</v>
      </c>
      <c r="I21" s="58">
        <v>47</v>
      </c>
      <c r="J21" s="58">
        <v>80</v>
      </c>
      <c r="K21" s="58">
        <v>1160</v>
      </c>
      <c r="L21" s="58">
        <v>1646</v>
      </c>
      <c r="M21" s="149">
        <v>257</v>
      </c>
      <c r="N21" s="149">
        <v>662</v>
      </c>
      <c r="O21" s="19"/>
      <c r="P21" s="19"/>
    </row>
    <row r="22" spans="1:16" ht="12.75">
      <c r="A22" s="51">
        <v>17</v>
      </c>
      <c r="B22" s="52" t="s">
        <v>21</v>
      </c>
      <c r="C22" s="52">
        <v>298</v>
      </c>
      <c r="D22" s="52">
        <v>529</v>
      </c>
      <c r="E22" s="52">
        <v>73</v>
      </c>
      <c r="F22" s="52">
        <v>146</v>
      </c>
      <c r="G22" s="52">
        <v>435</v>
      </c>
      <c r="H22" s="52">
        <v>480</v>
      </c>
      <c r="I22" s="52">
        <v>103</v>
      </c>
      <c r="J22" s="52">
        <v>121</v>
      </c>
      <c r="K22" s="52">
        <v>2228</v>
      </c>
      <c r="L22" s="52">
        <v>3928</v>
      </c>
      <c r="M22" s="50">
        <v>450</v>
      </c>
      <c r="N22" s="50">
        <v>829</v>
      </c>
      <c r="O22" s="7"/>
      <c r="P22" s="7"/>
    </row>
    <row r="23" spans="1:16" ht="12.75">
      <c r="A23" s="51">
        <v>18</v>
      </c>
      <c r="B23" s="52" t="s">
        <v>19</v>
      </c>
      <c r="C23" s="52">
        <v>10</v>
      </c>
      <c r="D23" s="52">
        <v>20</v>
      </c>
      <c r="E23" s="52">
        <v>2</v>
      </c>
      <c r="F23" s="52">
        <v>4</v>
      </c>
      <c r="G23" s="52">
        <v>10</v>
      </c>
      <c r="H23" s="52">
        <v>5</v>
      </c>
      <c r="I23" s="52">
        <v>1</v>
      </c>
      <c r="J23" s="52">
        <v>0</v>
      </c>
      <c r="K23" s="52">
        <v>51</v>
      </c>
      <c r="L23" s="52">
        <v>74</v>
      </c>
      <c r="M23" s="50">
        <v>14</v>
      </c>
      <c r="N23" s="50">
        <v>23</v>
      </c>
      <c r="O23" s="7"/>
      <c r="P23" s="7"/>
    </row>
    <row r="24" spans="1:16" ht="12.75">
      <c r="A24" s="51">
        <v>19</v>
      </c>
      <c r="B24" s="52" t="s">
        <v>126</v>
      </c>
      <c r="C24" s="52">
        <v>19</v>
      </c>
      <c r="D24" s="52">
        <v>55</v>
      </c>
      <c r="E24" s="52">
        <v>5</v>
      </c>
      <c r="F24" s="52">
        <v>14</v>
      </c>
      <c r="G24" s="52">
        <v>18</v>
      </c>
      <c r="H24" s="52">
        <v>14</v>
      </c>
      <c r="I24" s="52">
        <v>5</v>
      </c>
      <c r="J24" s="52">
        <v>6</v>
      </c>
      <c r="K24" s="52">
        <v>92</v>
      </c>
      <c r="L24" s="52">
        <v>203</v>
      </c>
      <c r="M24" s="50">
        <v>22</v>
      </c>
      <c r="N24" s="50">
        <v>36</v>
      </c>
      <c r="O24" s="7"/>
      <c r="P24" s="7"/>
    </row>
    <row r="25" spans="1:16" s="169" customFormat="1" ht="14.25">
      <c r="A25" s="167"/>
      <c r="B25" s="131" t="s">
        <v>226</v>
      </c>
      <c r="C25" s="131">
        <f aca="true" t="shared" si="0" ref="C25:N25">SUM(C6:C24)</f>
        <v>3893</v>
      </c>
      <c r="D25" s="131">
        <f t="shared" si="0"/>
        <v>9499</v>
      </c>
      <c r="E25" s="131">
        <f t="shared" si="0"/>
        <v>1292</v>
      </c>
      <c r="F25" s="131">
        <f t="shared" si="0"/>
        <v>2864</v>
      </c>
      <c r="G25" s="131">
        <f t="shared" si="0"/>
        <v>3835</v>
      </c>
      <c r="H25" s="131">
        <f t="shared" si="0"/>
        <v>5474</v>
      </c>
      <c r="I25" s="131">
        <f t="shared" si="0"/>
        <v>1299</v>
      </c>
      <c r="J25" s="131">
        <f t="shared" si="0"/>
        <v>1751</v>
      </c>
      <c r="K25" s="131">
        <f t="shared" si="0"/>
        <v>26630</v>
      </c>
      <c r="L25" s="131">
        <f t="shared" si="0"/>
        <v>39203</v>
      </c>
      <c r="M25" s="131">
        <f t="shared" si="0"/>
        <v>6863</v>
      </c>
      <c r="N25" s="131">
        <f t="shared" si="0"/>
        <v>9876</v>
      </c>
      <c r="O25" s="170"/>
      <c r="P25" s="170"/>
    </row>
    <row r="26" spans="1:16" ht="12.75">
      <c r="A26" s="55">
        <v>20</v>
      </c>
      <c r="B26" s="52" t="s">
        <v>23</v>
      </c>
      <c r="C26" s="52">
        <v>1</v>
      </c>
      <c r="D26" s="52">
        <v>3</v>
      </c>
      <c r="E26" s="52">
        <v>0</v>
      </c>
      <c r="F26" s="52">
        <v>0</v>
      </c>
      <c r="G26" s="52">
        <v>1</v>
      </c>
      <c r="H26" s="52">
        <v>3</v>
      </c>
      <c r="I26" s="52">
        <v>0</v>
      </c>
      <c r="J26" s="52">
        <v>0</v>
      </c>
      <c r="K26" s="52">
        <v>20</v>
      </c>
      <c r="L26" s="52">
        <v>27</v>
      </c>
      <c r="M26" s="50">
        <v>0</v>
      </c>
      <c r="N26" s="50">
        <v>0</v>
      </c>
      <c r="O26" s="7"/>
      <c r="P26" s="7"/>
    </row>
    <row r="27" spans="1:16" ht="12.75">
      <c r="A27" s="55">
        <v>21</v>
      </c>
      <c r="B27" s="52" t="s">
        <v>274</v>
      </c>
      <c r="C27" s="52">
        <v>23</v>
      </c>
      <c r="D27" s="52">
        <v>20</v>
      </c>
      <c r="E27" s="52">
        <v>9</v>
      </c>
      <c r="F27" s="52">
        <v>9</v>
      </c>
      <c r="G27" s="52">
        <v>23</v>
      </c>
      <c r="H27" s="52">
        <v>19</v>
      </c>
      <c r="I27" s="52">
        <v>9</v>
      </c>
      <c r="J27" s="52">
        <v>9</v>
      </c>
      <c r="K27" s="52">
        <v>23</v>
      </c>
      <c r="L27" s="52">
        <v>19</v>
      </c>
      <c r="M27" s="50">
        <v>9</v>
      </c>
      <c r="N27" s="50">
        <v>9</v>
      </c>
      <c r="O27" s="7"/>
      <c r="P27" s="7"/>
    </row>
    <row r="28" spans="1:16" ht="12.75">
      <c r="A28" s="55">
        <v>22</v>
      </c>
      <c r="B28" s="52" t="s">
        <v>171</v>
      </c>
      <c r="C28" s="52">
        <v>16</v>
      </c>
      <c r="D28" s="52">
        <v>37</v>
      </c>
      <c r="E28" s="52">
        <v>6</v>
      </c>
      <c r="F28" s="52">
        <v>8</v>
      </c>
      <c r="G28" s="52">
        <v>16</v>
      </c>
      <c r="H28" s="52">
        <v>20</v>
      </c>
      <c r="I28" s="52">
        <v>6</v>
      </c>
      <c r="J28" s="52">
        <v>3</v>
      </c>
      <c r="K28" s="52">
        <v>73</v>
      </c>
      <c r="L28" s="52">
        <v>82</v>
      </c>
      <c r="M28" s="50">
        <v>27</v>
      </c>
      <c r="N28" s="50">
        <v>28</v>
      </c>
      <c r="O28" s="7"/>
      <c r="P28" s="7"/>
    </row>
    <row r="29" spans="1:16" ht="12.75">
      <c r="A29" s="55">
        <v>23</v>
      </c>
      <c r="B29" s="52" t="s">
        <v>22</v>
      </c>
      <c r="C29" s="52">
        <v>9</v>
      </c>
      <c r="D29" s="52">
        <v>32</v>
      </c>
      <c r="E29" s="52">
        <v>1</v>
      </c>
      <c r="F29" s="52">
        <v>8</v>
      </c>
      <c r="G29" s="52">
        <v>8</v>
      </c>
      <c r="H29" s="52">
        <v>15</v>
      </c>
      <c r="I29" s="52">
        <v>1</v>
      </c>
      <c r="J29" s="52">
        <v>2</v>
      </c>
      <c r="K29" s="52">
        <v>38</v>
      </c>
      <c r="L29" s="52">
        <v>92</v>
      </c>
      <c r="M29" s="50">
        <v>16</v>
      </c>
      <c r="N29" s="50">
        <v>39</v>
      </c>
      <c r="O29" s="7"/>
      <c r="P29" s="7"/>
    </row>
    <row r="30" spans="1:16" s="106" customFormat="1" ht="12.75">
      <c r="A30" s="55">
        <v>24</v>
      </c>
      <c r="B30" s="58" t="s">
        <v>143</v>
      </c>
      <c r="C30" s="58">
        <v>54</v>
      </c>
      <c r="D30" s="58">
        <v>134</v>
      </c>
      <c r="E30" s="58">
        <v>12</v>
      </c>
      <c r="F30" s="58">
        <v>32</v>
      </c>
      <c r="G30" s="58">
        <v>35</v>
      </c>
      <c r="H30" s="58">
        <v>78</v>
      </c>
      <c r="I30" s="58">
        <v>12</v>
      </c>
      <c r="J30" s="58">
        <v>18</v>
      </c>
      <c r="K30" s="58">
        <v>239</v>
      </c>
      <c r="L30" s="58">
        <v>349</v>
      </c>
      <c r="M30" s="149">
        <v>72</v>
      </c>
      <c r="N30" s="149">
        <v>103</v>
      </c>
      <c r="O30" s="19"/>
      <c r="P30" s="19"/>
    </row>
    <row r="31" spans="1:16" ht="12.75">
      <c r="A31" s="55">
        <v>25</v>
      </c>
      <c r="B31" s="52" t="s">
        <v>18</v>
      </c>
      <c r="C31" s="52">
        <v>1940</v>
      </c>
      <c r="D31" s="52">
        <v>7279</v>
      </c>
      <c r="E31" s="52">
        <v>405</v>
      </c>
      <c r="F31" s="52">
        <v>1394</v>
      </c>
      <c r="G31" s="52">
        <v>1940</v>
      </c>
      <c r="H31" s="52">
        <v>2556</v>
      </c>
      <c r="I31" s="52">
        <v>405</v>
      </c>
      <c r="J31" s="52">
        <v>484</v>
      </c>
      <c r="K31" s="52">
        <v>20677</v>
      </c>
      <c r="L31" s="52">
        <v>28111</v>
      </c>
      <c r="M31" s="50">
        <v>2910</v>
      </c>
      <c r="N31" s="50">
        <v>4975</v>
      </c>
      <c r="O31" s="7"/>
      <c r="P31" s="7"/>
    </row>
    <row r="32" spans="1:16" ht="12.75">
      <c r="A32" s="55">
        <v>26</v>
      </c>
      <c r="B32" s="52" t="s">
        <v>105</v>
      </c>
      <c r="C32" s="52">
        <v>1229</v>
      </c>
      <c r="D32" s="52">
        <v>1341</v>
      </c>
      <c r="E32" s="52">
        <v>372</v>
      </c>
      <c r="F32" s="52">
        <v>397</v>
      </c>
      <c r="G32" s="52">
        <v>1211</v>
      </c>
      <c r="H32" s="52">
        <v>1285</v>
      </c>
      <c r="I32" s="52">
        <v>363</v>
      </c>
      <c r="J32" s="52">
        <v>579</v>
      </c>
      <c r="K32" s="52">
        <v>8056</v>
      </c>
      <c r="L32" s="52">
        <v>12527</v>
      </c>
      <c r="M32" s="50">
        <v>2014</v>
      </c>
      <c r="N32" s="50">
        <v>3758</v>
      </c>
      <c r="O32" s="7"/>
      <c r="P32" s="7"/>
    </row>
    <row r="33" spans="1:16" s="169" customFormat="1" ht="14.25">
      <c r="A33" s="167"/>
      <c r="B33" s="131" t="s">
        <v>228</v>
      </c>
      <c r="C33" s="131">
        <f aca="true" t="shared" si="1" ref="C33:N33">SUM(C26:C32)</f>
        <v>3272</v>
      </c>
      <c r="D33" s="131">
        <f t="shared" si="1"/>
        <v>8846</v>
      </c>
      <c r="E33" s="131">
        <f t="shared" si="1"/>
        <v>805</v>
      </c>
      <c r="F33" s="131">
        <f t="shared" si="1"/>
        <v>1848</v>
      </c>
      <c r="G33" s="131">
        <f t="shared" si="1"/>
        <v>3234</v>
      </c>
      <c r="H33" s="131">
        <f t="shared" si="1"/>
        <v>3976</v>
      </c>
      <c r="I33" s="131">
        <f t="shared" si="1"/>
        <v>796</v>
      </c>
      <c r="J33" s="131">
        <f t="shared" si="1"/>
        <v>1095</v>
      </c>
      <c r="K33" s="131">
        <f t="shared" si="1"/>
        <v>29126</v>
      </c>
      <c r="L33" s="131">
        <f t="shared" si="1"/>
        <v>41207</v>
      </c>
      <c r="M33" s="131">
        <f t="shared" si="1"/>
        <v>5048</v>
      </c>
      <c r="N33" s="131">
        <f t="shared" si="1"/>
        <v>8912</v>
      </c>
      <c r="O33" s="170"/>
      <c r="P33" s="170"/>
    </row>
    <row r="34" spans="1:16" ht="12.75">
      <c r="A34" s="55">
        <v>27</v>
      </c>
      <c r="B34" s="52" t="s">
        <v>165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9</v>
      </c>
      <c r="L34" s="52">
        <v>15</v>
      </c>
      <c r="M34" s="50">
        <v>0</v>
      </c>
      <c r="N34" s="50">
        <v>0</v>
      </c>
      <c r="O34" s="7"/>
      <c r="P34" s="7"/>
    </row>
    <row r="35" spans="1:16" s="106" customFormat="1" ht="12.75">
      <c r="A35" s="55">
        <v>28</v>
      </c>
      <c r="B35" s="58" t="s">
        <v>234</v>
      </c>
      <c r="C35" s="58">
        <v>22</v>
      </c>
      <c r="D35" s="58">
        <v>51</v>
      </c>
      <c r="E35" s="58">
        <v>4</v>
      </c>
      <c r="F35" s="58">
        <v>20</v>
      </c>
      <c r="G35" s="58">
        <v>22</v>
      </c>
      <c r="H35" s="58">
        <v>51</v>
      </c>
      <c r="I35" s="58">
        <v>4</v>
      </c>
      <c r="J35" s="58">
        <v>20</v>
      </c>
      <c r="K35" s="58">
        <v>33</v>
      </c>
      <c r="L35" s="58">
        <v>85</v>
      </c>
      <c r="M35" s="149">
        <v>5</v>
      </c>
      <c r="N35" s="149">
        <v>24</v>
      </c>
      <c r="O35" s="19"/>
      <c r="P35" s="19"/>
    </row>
    <row r="36" spans="1:16" ht="12.75">
      <c r="A36" s="55">
        <v>29</v>
      </c>
      <c r="B36" s="52" t="s">
        <v>220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16</v>
      </c>
      <c r="L36" s="52">
        <v>23</v>
      </c>
      <c r="M36" s="50">
        <v>0</v>
      </c>
      <c r="N36" s="50">
        <v>0</v>
      </c>
      <c r="O36" s="7"/>
      <c r="P36" s="7"/>
    </row>
    <row r="37" spans="1:16" ht="12.75">
      <c r="A37" s="55">
        <v>30</v>
      </c>
      <c r="B37" s="52" t="s">
        <v>239</v>
      </c>
      <c r="C37" s="52">
        <v>19</v>
      </c>
      <c r="D37" s="52">
        <v>36</v>
      </c>
      <c r="E37" s="52">
        <v>2</v>
      </c>
      <c r="F37" s="52">
        <v>1</v>
      </c>
      <c r="G37" s="52">
        <v>15</v>
      </c>
      <c r="H37" s="52">
        <v>33</v>
      </c>
      <c r="I37" s="52">
        <v>2</v>
      </c>
      <c r="J37" s="52">
        <v>1</v>
      </c>
      <c r="K37" s="52">
        <v>75</v>
      </c>
      <c r="L37" s="52">
        <v>102</v>
      </c>
      <c r="M37" s="50">
        <v>13</v>
      </c>
      <c r="N37" s="50">
        <v>19</v>
      </c>
      <c r="O37" s="7"/>
      <c r="P37" s="7"/>
    </row>
    <row r="38" spans="1:16" s="106" customFormat="1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149">
        <v>0</v>
      </c>
      <c r="N38" s="149">
        <v>0</v>
      </c>
      <c r="O38" s="19"/>
      <c r="P38" s="19"/>
    </row>
    <row r="39" spans="1:16" ht="12.75">
      <c r="A39" s="55">
        <v>32</v>
      </c>
      <c r="B39" s="52" t="s">
        <v>222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0">
        <v>0</v>
      </c>
      <c r="N39" s="50">
        <v>0</v>
      </c>
      <c r="O39" s="7"/>
      <c r="P39" s="7"/>
    </row>
    <row r="40" spans="1:16" ht="12.75">
      <c r="A40" s="113">
        <v>33</v>
      </c>
      <c r="B40" s="116" t="s">
        <v>455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5</v>
      </c>
      <c r="L40" s="52">
        <v>14</v>
      </c>
      <c r="M40" s="50">
        <v>0</v>
      </c>
      <c r="N40" s="50">
        <v>0</v>
      </c>
      <c r="O40" s="7"/>
      <c r="P40" s="7"/>
    </row>
    <row r="41" spans="1:16" s="106" customFormat="1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149">
        <v>0</v>
      </c>
      <c r="N41" s="149">
        <v>0</v>
      </c>
      <c r="O41" s="19"/>
      <c r="P41" s="19"/>
    </row>
    <row r="42" spans="1:16" ht="12.75">
      <c r="A42" s="55">
        <v>35</v>
      </c>
      <c r="B42" s="52" t="s">
        <v>261</v>
      </c>
      <c r="C42" s="52">
        <v>2</v>
      </c>
      <c r="D42" s="52">
        <v>2</v>
      </c>
      <c r="E42" s="52">
        <v>1</v>
      </c>
      <c r="F42" s="52">
        <v>1</v>
      </c>
      <c r="G42" s="52">
        <v>2</v>
      </c>
      <c r="H42" s="52">
        <v>2</v>
      </c>
      <c r="I42" s="52">
        <v>1</v>
      </c>
      <c r="J42" s="52">
        <v>1</v>
      </c>
      <c r="K42" s="52">
        <v>10</v>
      </c>
      <c r="L42" s="52">
        <v>15</v>
      </c>
      <c r="M42" s="50">
        <v>3</v>
      </c>
      <c r="N42" s="50">
        <v>1</v>
      </c>
      <c r="O42" s="7"/>
      <c r="P42" s="7"/>
    </row>
    <row r="43" spans="1:16" ht="12.75">
      <c r="A43" s="55">
        <v>36</v>
      </c>
      <c r="B43" s="52" t="s">
        <v>24</v>
      </c>
      <c r="C43" s="52">
        <v>3</v>
      </c>
      <c r="D43" s="52">
        <v>18</v>
      </c>
      <c r="E43" s="52">
        <v>1</v>
      </c>
      <c r="F43" s="52">
        <v>1</v>
      </c>
      <c r="G43" s="52">
        <v>3</v>
      </c>
      <c r="H43" s="52">
        <v>7</v>
      </c>
      <c r="I43" s="52">
        <v>1</v>
      </c>
      <c r="J43" s="52">
        <v>1</v>
      </c>
      <c r="K43" s="52">
        <v>13</v>
      </c>
      <c r="L43" s="52">
        <v>21</v>
      </c>
      <c r="M43" s="50">
        <v>4</v>
      </c>
      <c r="N43" s="50">
        <v>5</v>
      </c>
      <c r="O43" s="7"/>
      <c r="P43" s="7"/>
    </row>
    <row r="44" spans="1:16" ht="12.75">
      <c r="A44" s="55">
        <v>37</v>
      </c>
      <c r="B44" s="52" t="s">
        <v>225</v>
      </c>
      <c r="C44" s="52">
        <v>2</v>
      </c>
      <c r="D44" s="52">
        <v>15</v>
      </c>
      <c r="E44" s="52">
        <v>1</v>
      </c>
      <c r="F44" s="52">
        <v>13</v>
      </c>
      <c r="G44" s="52">
        <v>2</v>
      </c>
      <c r="H44" s="52">
        <v>9</v>
      </c>
      <c r="I44" s="52">
        <v>1</v>
      </c>
      <c r="J44" s="52">
        <v>8</v>
      </c>
      <c r="K44" s="52">
        <v>4</v>
      </c>
      <c r="L44" s="52">
        <v>15</v>
      </c>
      <c r="M44" s="50">
        <v>2</v>
      </c>
      <c r="N44" s="50">
        <v>10</v>
      </c>
      <c r="O44" s="7"/>
      <c r="P44" s="7"/>
    </row>
    <row r="45" spans="1:16" ht="12.75">
      <c r="A45" s="55">
        <v>38</v>
      </c>
      <c r="B45" s="52" t="s">
        <v>456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0">
        <v>0</v>
      </c>
      <c r="N45" s="50">
        <v>0</v>
      </c>
      <c r="O45" s="7"/>
      <c r="P45" s="7"/>
    </row>
    <row r="46" spans="1:16" ht="12.75">
      <c r="A46" s="55">
        <v>39</v>
      </c>
      <c r="B46" s="52" t="s">
        <v>537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0">
        <v>0</v>
      </c>
      <c r="N46" s="50">
        <v>0</v>
      </c>
      <c r="O46" s="7"/>
      <c r="P46" s="7"/>
    </row>
    <row r="47" spans="1:16" ht="12.75">
      <c r="A47" s="51"/>
      <c r="B47" s="54" t="s">
        <v>227</v>
      </c>
      <c r="C47" s="54">
        <f>SUM(C34:C46)</f>
        <v>48</v>
      </c>
      <c r="D47" s="54">
        <f aca="true" t="shared" si="2" ref="D47:N47">SUM(D34:D46)</f>
        <v>122</v>
      </c>
      <c r="E47" s="54">
        <f t="shared" si="2"/>
        <v>9</v>
      </c>
      <c r="F47" s="54">
        <f t="shared" si="2"/>
        <v>36</v>
      </c>
      <c r="G47" s="54">
        <f t="shared" si="2"/>
        <v>44</v>
      </c>
      <c r="H47" s="54">
        <f t="shared" si="2"/>
        <v>102</v>
      </c>
      <c r="I47" s="54">
        <f t="shared" si="2"/>
        <v>9</v>
      </c>
      <c r="J47" s="54">
        <f t="shared" si="2"/>
        <v>31</v>
      </c>
      <c r="K47" s="54">
        <f t="shared" si="2"/>
        <v>165</v>
      </c>
      <c r="L47" s="54">
        <f t="shared" si="2"/>
        <v>290</v>
      </c>
      <c r="M47" s="54">
        <f t="shared" si="2"/>
        <v>27</v>
      </c>
      <c r="N47" s="54">
        <f t="shared" si="2"/>
        <v>59</v>
      </c>
      <c r="O47" s="7"/>
      <c r="P47" s="7"/>
    </row>
    <row r="48" spans="1:14" ht="12.75">
      <c r="A48" s="51"/>
      <c r="B48" s="53" t="s">
        <v>125</v>
      </c>
      <c r="C48" s="54">
        <f aca="true" t="shared" si="3" ref="C48:N48">C25+C33+C47</f>
        <v>7213</v>
      </c>
      <c r="D48" s="54">
        <f t="shared" si="3"/>
        <v>18467</v>
      </c>
      <c r="E48" s="54">
        <f t="shared" si="3"/>
        <v>2106</v>
      </c>
      <c r="F48" s="54">
        <f t="shared" si="3"/>
        <v>4748</v>
      </c>
      <c r="G48" s="54">
        <f t="shared" si="3"/>
        <v>7113</v>
      </c>
      <c r="H48" s="54">
        <f t="shared" si="3"/>
        <v>9552</v>
      </c>
      <c r="I48" s="54">
        <f t="shared" si="3"/>
        <v>2104</v>
      </c>
      <c r="J48" s="54">
        <f t="shared" si="3"/>
        <v>2877</v>
      </c>
      <c r="K48" s="54">
        <f t="shared" si="3"/>
        <v>55921</v>
      </c>
      <c r="L48" s="54">
        <f t="shared" si="3"/>
        <v>80700</v>
      </c>
      <c r="M48" s="54">
        <f t="shared" si="3"/>
        <v>11938</v>
      </c>
      <c r="N48" s="54">
        <f t="shared" si="3"/>
        <v>18847</v>
      </c>
    </row>
    <row r="49" spans="1:14" ht="18" customHeight="1">
      <c r="A49" s="17">
        <v>0</v>
      </c>
      <c r="D49" s="7">
        <f>'TABLE-1'!F44</f>
        <v>1</v>
      </c>
      <c r="K49" s="3"/>
      <c r="L49" s="3"/>
      <c r="M49" s="4"/>
      <c r="N49" s="2"/>
    </row>
    <row r="50" spans="1:14" ht="18" customHeight="1">
      <c r="A50" s="17">
        <v>0</v>
      </c>
      <c r="D50" s="7">
        <f>'TABLE-1'!F46</f>
        <v>26</v>
      </c>
      <c r="K50" s="3"/>
      <c r="L50" s="9"/>
      <c r="M50" s="2"/>
      <c r="N50" s="2"/>
    </row>
    <row r="51" spans="1:14" ht="9.75" customHeight="1">
      <c r="A51" s="17">
        <v>0</v>
      </c>
      <c r="D51" s="7" t="e">
        <f>'TABLE-1'!#REF!</f>
        <v>#REF!</v>
      </c>
      <c r="K51" s="3"/>
      <c r="L51" s="9"/>
      <c r="M51" s="2"/>
      <c r="N51" s="2"/>
    </row>
    <row r="52" spans="1:14" ht="19.5" customHeight="1">
      <c r="A52" s="44" t="s">
        <v>4</v>
      </c>
      <c r="B52" s="82" t="s">
        <v>5</v>
      </c>
      <c r="C52" s="860" t="s">
        <v>578</v>
      </c>
      <c r="D52" s="860"/>
      <c r="E52" s="5" t="s">
        <v>296</v>
      </c>
      <c r="F52" s="5" t="s">
        <v>295</v>
      </c>
      <c r="G52" s="860" t="s">
        <v>579</v>
      </c>
      <c r="H52" s="860"/>
      <c r="I52" s="263" t="s">
        <v>453</v>
      </c>
      <c r="J52" s="262"/>
      <c r="K52" s="863" t="s">
        <v>241</v>
      </c>
      <c r="L52" s="863"/>
      <c r="M52" s="263" t="s">
        <v>453</v>
      </c>
      <c r="N52" s="262"/>
    </row>
    <row r="53" spans="1:14" ht="19.5" customHeight="1">
      <c r="A53" s="48" t="s">
        <v>6</v>
      </c>
      <c r="B53" s="48"/>
      <c r="C53" s="85" t="s">
        <v>57</v>
      </c>
      <c r="D53" s="67" t="s">
        <v>64</v>
      </c>
      <c r="E53" s="85" t="s">
        <v>57</v>
      </c>
      <c r="F53" s="67" t="s">
        <v>64</v>
      </c>
      <c r="G53" s="85" t="s">
        <v>57</v>
      </c>
      <c r="H53" s="67" t="s">
        <v>64</v>
      </c>
      <c r="I53" s="85" t="s">
        <v>57</v>
      </c>
      <c r="J53" s="67" t="s">
        <v>64</v>
      </c>
      <c r="K53" s="85" t="s">
        <v>57</v>
      </c>
      <c r="L53" s="67" t="s">
        <v>64</v>
      </c>
      <c r="M53" s="85" t="s">
        <v>57</v>
      </c>
      <c r="N53" s="67" t="s">
        <v>64</v>
      </c>
    </row>
    <row r="54" spans="1:16" ht="15.75" customHeight="1">
      <c r="A54" s="55">
        <v>40</v>
      </c>
      <c r="B54" s="58" t="s">
        <v>79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29</v>
      </c>
      <c r="L54" s="52">
        <v>42</v>
      </c>
      <c r="M54" s="50">
        <v>4</v>
      </c>
      <c r="N54" s="50">
        <v>17</v>
      </c>
      <c r="O54" s="7"/>
      <c r="P54" s="7"/>
    </row>
    <row r="55" spans="1:16" ht="15.75" customHeight="1">
      <c r="A55" s="55">
        <v>41</v>
      </c>
      <c r="B55" s="58" t="s">
        <v>284</v>
      </c>
      <c r="C55" s="52">
        <v>22</v>
      </c>
      <c r="D55" s="52">
        <v>65</v>
      </c>
      <c r="E55" s="52">
        <v>6</v>
      </c>
      <c r="F55" s="52">
        <v>23</v>
      </c>
      <c r="G55" s="52">
        <v>22</v>
      </c>
      <c r="H55" s="52">
        <v>30</v>
      </c>
      <c r="I55" s="52">
        <v>8</v>
      </c>
      <c r="J55" s="52">
        <v>7</v>
      </c>
      <c r="K55" s="52">
        <v>75</v>
      </c>
      <c r="L55" s="52">
        <v>111</v>
      </c>
      <c r="M55" s="50">
        <v>26</v>
      </c>
      <c r="N55" s="50">
        <v>33</v>
      </c>
      <c r="O55" s="7"/>
      <c r="P55" s="7"/>
    </row>
    <row r="56" spans="1:16" ht="15.75" customHeight="1">
      <c r="A56" s="55">
        <v>42</v>
      </c>
      <c r="B56" s="58" t="s">
        <v>30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0">
        <v>0</v>
      </c>
      <c r="N56" s="50">
        <v>0</v>
      </c>
      <c r="O56" s="7"/>
      <c r="P56" s="7"/>
    </row>
    <row r="57" spans="1:16" ht="15.75" customHeight="1">
      <c r="A57" s="55">
        <v>43</v>
      </c>
      <c r="B57" s="58" t="s">
        <v>237</v>
      </c>
      <c r="C57" s="52">
        <v>3</v>
      </c>
      <c r="D57" s="52">
        <v>6</v>
      </c>
      <c r="E57" s="52">
        <v>0</v>
      </c>
      <c r="F57" s="52">
        <v>0</v>
      </c>
      <c r="G57" s="52">
        <v>3</v>
      </c>
      <c r="H57" s="52">
        <v>4</v>
      </c>
      <c r="I57" s="52">
        <v>0</v>
      </c>
      <c r="J57" s="52">
        <v>0</v>
      </c>
      <c r="K57" s="52">
        <v>43</v>
      </c>
      <c r="L57" s="52">
        <v>56</v>
      </c>
      <c r="M57" s="50">
        <v>3</v>
      </c>
      <c r="N57" s="50">
        <v>5</v>
      </c>
      <c r="O57" s="7"/>
      <c r="P57" s="7"/>
    </row>
    <row r="58" spans="1:16" ht="15.75" customHeight="1">
      <c r="A58" s="55">
        <v>44</v>
      </c>
      <c r="B58" s="58" t="s">
        <v>29</v>
      </c>
      <c r="C58" s="52">
        <v>49</v>
      </c>
      <c r="D58" s="52">
        <v>78</v>
      </c>
      <c r="E58" s="52">
        <v>2</v>
      </c>
      <c r="F58" s="52">
        <v>5</v>
      </c>
      <c r="G58" s="52">
        <v>49</v>
      </c>
      <c r="H58" s="52">
        <v>78</v>
      </c>
      <c r="I58" s="52">
        <v>2</v>
      </c>
      <c r="J58" s="52">
        <v>2</v>
      </c>
      <c r="K58" s="52">
        <v>162</v>
      </c>
      <c r="L58" s="52">
        <v>185</v>
      </c>
      <c r="M58" s="50">
        <v>5</v>
      </c>
      <c r="N58" s="50">
        <v>9</v>
      </c>
      <c r="O58" s="7"/>
      <c r="P58" s="7"/>
    </row>
    <row r="59" spans="1:16" ht="15.75" customHeight="1">
      <c r="A59" s="55">
        <v>45</v>
      </c>
      <c r="B59" s="58" t="s">
        <v>575</v>
      </c>
      <c r="C59" s="52">
        <v>71</v>
      </c>
      <c r="D59" s="52">
        <v>113</v>
      </c>
      <c r="E59" s="52">
        <v>29</v>
      </c>
      <c r="F59" s="52">
        <v>51</v>
      </c>
      <c r="G59" s="52">
        <v>71</v>
      </c>
      <c r="H59" s="52">
        <v>72</v>
      </c>
      <c r="I59" s="52">
        <v>29</v>
      </c>
      <c r="J59" s="52">
        <v>31</v>
      </c>
      <c r="K59" s="52">
        <v>167</v>
      </c>
      <c r="L59" s="52">
        <v>205</v>
      </c>
      <c r="M59" s="50">
        <v>66</v>
      </c>
      <c r="N59" s="50">
        <v>68</v>
      </c>
      <c r="O59" s="7"/>
      <c r="P59" s="7"/>
    </row>
    <row r="60" spans="1:16" ht="15.75" customHeight="1">
      <c r="A60" s="55">
        <v>46</v>
      </c>
      <c r="B60" s="58" t="s">
        <v>25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21</v>
      </c>
      <c r="L60" s="52">
        <v>38</v>
      </c>
      <c r="M60" s="50">
        <v>7</v>
      </c>
      <c r="N60" s="50">
        <v>10</v>
      </c>
      <c r="O60" s="7"/>
      <c r="P60" s="7"/>
    </row>
    <row r="61" spans="1:16" ht="15.75" customHeight="1">
      <c r="A61" s="55">
        <v>47</v>
      </c>
      <c r="B61" s="58" t="s">
        <v>28</v>
      </c>
      <c r="C61" s="52">
        <v>7</v>
      </c>
      <c r="D61" s="52">
        <v>12</v>
      </c>
      <c r="E61" s="52">
        <v>3</v>
      </c>
      <c r="F61" s="52">
        <v>5</v>
      </c>
      <c r="G61" s="52">
        <v>2</v>
      </c>
      <c r="H61" s="52">
        <v>1</v>
      </c>
      <c r="I61" s="52">
        <v>2</v>
      </c>
      <c r="J61" s="52">
        <v>1</v>
      </c>
      <c r="K61" s="52">
        <v>10</v>
      </c>
      <c r="L61" s="52">
        <v>8</v>
      </c>
      <c r="M61" s="50">
        <v>6</v>
      </c>
      <c r="N61" s="50">
        <v>3</v>
      </c>
      <c r="O61" s="7"/>
      <c r="P61" s="7"/>
    </row>
    <row r="62" spans="1:16" s="169" customFormat="1" ht="15.75" customHeight="1">
      <c r="A62" s="55"/>
      <c r="B62" s="90" t="s">
        <v>125</v>
      </c>
      <c r="C62" s="131">
        <f aca="true" t="shared" si="4" ref="C62:N62">SUM(C54:C61)</f>
        <v>152</v>
      </c>
      <c r="D62" s="131">
        <f t="shared" si="4"/>
        <v>274</v>
      </c>
      <c r="E62" s="131">
        <f t="shared" si="4"/>
        <v>40</v>
      </c>
      <c r="F62" s="131">
        <f t="shared" si="4"/>
        <v>84</v>
      </c>
      <c r="G62" s="131">
        <f t="shared" si="4"/>
        <v>147</v>
      </c>
      <c r="H62" s="131">
        <f t="shared" si="4"/>
        <v>185</v>
      </c>
      <c r="I62" s="131">
        <f t="shared" si="4"/>
        <v>41</v>
      </c>
      <c r="J62" s="131">
        <f t="shared" si="4"/>
        <v>41</v>
      </c>
      <c r="K62" s="131">
        <f t="shared" si="4"/>
        <v>507</v>
      </c>
      <c r="L62" s="131">
        <f t="shared" si="4"/>
        <v>645</v>
      </c>
      <c r="M62" s="131">
        <f t="shared" si="4"/>
        <v>117</v>
      </c>
      <c r="N62" s="131">
        <f t="shared" si="4"/>
        <v>145</v>
      </c>
      <c r="O62" s="170"/>
      <c r="P62" s="170"/>
    </row>
    <row r="63" spans="1:16" ht="15.75" customHeight="1">
      <c r="A63" s="55"/>
      <c r="C63" s="52"/>
      <c r="D63" s="52"/>
      <c r="E63" s="52"/>
      <c r="F63" s="52"/>
      <c r="G63" s="52"/>
      <c r="H63" s="52"/>
      <c r="I63" s="52"/>
      <c r="J63" s="52"/>
      <c r="K63" s="89"/>
      <c r="L63" s="89"/>
      <c r="M63" s="50"/>
      <c r="N63" s="50"/>
      <c r="O63" s="7"/>
      <c r="P63" s="7"/>
    </row>
    <row r="64" spans="1:16" ht="15.75" customHeight="1">
      <c r="A64" s="55">
        <v>48</v>
      </c>
      <c r="B64" s="52" t="s">
        <v>34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0">
        <v>0</v>
      </c>
      <c r="N64" s="50">
        <v>0</v>
      </c>
      <c r="O64" s="7"/>
      <c r="P64" s="7"/>
    </row>
    <row r="65" spans="1:16" ht="15.75" customHeight="1">
      <c r="A65" s="55">
        <v>49</v>
      </c>
      <c r="B65" s="52" t="s">
        <v>132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0">
        <v>0</v>
      </c>
      <c r="N65" s="50">
        <v>0</v>
      </c>
      <c r="O65" s="7"/>
      <c r="P65" s="7"/>
    </row>
    <row r="66" spans="1:14" s="169" customFormat="1" ht="15.75" customHeight="1">
      <c r="A66" s="167"/>
      <c r="B66" s="90" t="s">
        <v>125</v>
      </c>
      <c r="C66" s="131">
        <f aca="true" t="shared" si="5" ref="C66:N66">SUM(C64:C65)</f>
        <v>0</v>
      </c>
      <c r="D66" s="131">
        <f t="shared" si="5"/>
        <v>0</v>
      </c>
      <c r="E66" s="131">
        <f t="shared" si="5"/>
        <v>0</v>
      </c>
      <c r="F66" s="131">
        <f t="shared" si="5"/>
        <v>0</v>
      </c>
      <c r="G66" s="131">
        <f t="shared" si="5"/>
        <v>0</v>
      </c>
      <c r="H66" s="131">
        <f t="shared" si="5"/>
        <v>0</v>
      </c>
      <c r="I66" s="131">
        <f t="shared" si="5"/>
        <v>0</v>
      </c>
      <c r="J66" s="131">
        <f t="shared" si="5"/>
        <v>0</v>
      </c>
      <c r="K66" s="131">
        <f t="shared" si="5"/>
        <v>0</v>
      </c>
      <c r="L66" s="131">
        <f t="shared" si="5"/>
        <v>0</v>
      </c>
      <c r="M66" s="131">
        <f t="shared" si="5"/>
        <v>0</v>
      </c>
      <c r="N66" s="131">
        <f t="shared" si="5"/>
        <v>0</v>
      </c>
    </row>
    <row r="67" spans="1:14" s="169" customFormat="1" ht="15.75" customHeight="1">
      <c r="A67" s="167"/>
      <c r="B67" s="9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80"/>
      <c r="N67" s="180"/>
    </row>
    <row r="68" spans="1:14" s="169" customFormat="1" ht="15.75" customHeight="1">
      <c r="A68" s="167"/>
      <c r="B68" s="90" t="s">
        <v>35</v>
      </c>
      <c r="C68" s="131">
        <f aca="true" t="shared" si="6" ref="C68:N68">C48+C62+C66</f>
        <v>7365</v>
      </c>
      <c r="D68" s="131">
        <f t="shared" si="6"/>
        <v>18741</v>
      </c>
      <c r="E68" s="131">
        <f t="shared" si="6"/>
        <v>2146</v>
      </c>
      <c r="F68" s="131">
        <f t="shared" si="6"/>
        <v>4832</v>
      </c>
      <c r="G68" s="131">
        <f t="shared" si="6"/>
        <v>7260</v>
      </c>
      <c r="H68" s="131">
        <f t="shared" si="6"/>
        <v>9737</v>
      </c>
      <c r="I68" s="131">
        <f t="shared" si="6"/>
        <v>2145</v>
      </c>
      <c r="J68" s="131">
        <f t="shared" si="6"/>
        <v>2918</v>
      </c>
      <c r="K68" s="131">
        <f t="shared" si="6"/>
        <v>56428</v>
      </c>
      <c r="L68" s="131">
        <f t="shared" si="6"/>
        <v>81345</v>
      </c>
      <c r="M68" s="131">
        <f t="shared" si="6"/>
        <v>12055</v>
      </c>
      <c r="N68" s="131">
        <f t="shared" si="6"/>
        <v>18992</v>
      </c>
    </row>
    <row r="69" ht="12.75">
      <c r="E69" s="6"/>
    </row>
    <row r="76" spans="3:4" ht="12.75">
      <c r="C76" s="6">
        <v>17</v>
      </c>
      <c r="D76" s="7" t="s">
        <v>563</v>
      </c>
    </row>
  </sheetData>
  <mergeCells count="6">
    <mergeCell ref="C4:D4"/>
    <mergeCell ref="K4:L4"/>
    <mergeCell ref="C52:D52"/>
    <mergeCell ref="K52:L52"/>
    <mergeCell ref="G4:H4"/>
    <mergeCell ref="G52:H52"/>
  </mergeCells>
  <printOptions gridLines="1" horizontalCentered="1"/>
  <pageMargins left="0.62" right="0.58" top="0.55" bottom="0.33" header="0.38" footer="0.5"/>
  <pageSetup blackAndWhite="1" horizontalDpi="600" verticalDpi="600" orientation="landscape" paperSize="9" scale="80" r:id="rId2"/>
  <rowBreaks count="1" manualBreakCount="1">
    <brk id="48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9"/>
  <dimension ref="A1:R80"/>
  <sheetViews>
    <sheetView workbookViewId="0" topLeftCell="G46">
      <selection activeCell="F70" sqref="F70"/>
    </sheetView>
  </sheetViews>
  <sheetFormatPr defaultColWidth="9.140625" defaultRowHeight="12.75"/>
  <cols>
    <col min="1" max="1" width="3.7109375" style="0" customWidth="1"/>
    <col min="2" max="2" width="21.57421875" style="0" bestFit="1" customWidth="1"/>
    <col min="3" max="3" width="11.00390625" style="6" customWidth="1"/>
    <col min="4" max="4" width="11.00390625" style="22" customWidth="1"/>
    <col min="5" max="5" width="10.00390625" style="22" customWidth="1"/>
    <col min="6" max="6" width="11.140625" style="22" customWidth="1"/>
    <col min="7" max="7" width="10.00390625" style="22" customWidth="1"/>
    <col min="8" max="8" width="10.8515625" style="22" customWidth="1"/>
    <col min="9" max="9" width="8.7109375" style="22" customWidth="1"/>
    <col min="10" max="10" width="9.7109375" style="22" customWidth="1"/>
    <col min="11" max="11" width="10.28125" style="22" customWidth="1"/>
    <col min="12" max="12" width="9.57421875" style="22" bestFit="1" customWidth="1"/>
    <col min="13" max="13" width="10.00390625" style="102" customWidth="1"/>
    <col min="14" max="14" width="9.57421875" style="102" bestFit="1" customWidth="1"/>
    <col min="15" max="15" width="9.28125" style="6" customWidth="1"/>
    <col min="16" max="16" width="9.7109375" style="6" customWidth="1"/>
  </cols>
  <sheetData>
    <row r="1" spans="1:16" ht="16.5" customHeight="1">
      <c r="A1" s="53"/>
      <c r="B1" s="90"/>
      <c r="C1" s="131"/>
      <c r="D1" s="168"/>
      <c r="E1" s="168"/>
      <c r="F1" s="168"/>
      <c r="G1" s="168"/>
      <c r="H1" s="168"/>
      <c r="I1" s="168"/>
      <c r="J1" s="168"/>
      <c r="K1" s="58"/>
      <c r="L1" s="58"/>
      <c r="M1" s="194"/>
      <c r="N1" s="194"/>
      <c r="O1" s="52"/>
      <c r="P1" s="52"/>
    </row>
    <row r="2" spans="1:16" ht="16.5" customHeight="1">
      <c r="A2" s="53"/>
      <c r="B2" s="53"/>
      <c r="C2" s="54"/>
      <c r="D2" s="58"/>
      <c r="E2" s="168"/>
      <c r="F2" s="168"/>
      <c r="G2" s="58"/>
      <c r="H2" s="58"/>
      <c r="I2" s="58"/>
      <c r="J2" s="58"/>
      <c r="K2" s="58"/>
      <c r="L2" s="58"/>
      <c r="M2" s="194"/>
      <c r="N2" s="194"/>
      <c r="O2" s="52"/>
      <c r="P2" s="52"/>
    </row>
    <row r="3" spans="1:16" ht="15" customHeight="1">
      <c r="A3" s="51"/>
      <c r="B3" s="51"/>
      <c r="C3" s="52"/>
      <c r="D3" s="58"/>
      <c r="E3" s="58"/>
      <c r="F3" s="168"/>
      <c r="G3" s="59"/>
      <c r="H3" s="59"/>
      <c r="I3" s="59"/>
      <c r="J3" s="59"/>
      <c r="K3" s="58"/>
      <c r="L3" s="58"/>
      <c r="M3" s="194"/>
      <c r="N3" s="194"/>
      <c r="O3" s="52"/>
      <c r="P3" s="52"/>
    </row>
    <row r="4" spans="1:16" ht="12.75">
      <c r="A4" s="53" t="s">
        <v>4</v>
      </c>
      <c r="B4" s="53" t="s">
        <v>5</v>
      </c>
      <c r="C4" s="869"/>
      <c r="D4" s="869"/>
      <c r="E4" s="869"/>
      <c r="F4" s="869"/>
      <c r="G4" s="783" t="s">
        <v>214</v>
      </c>
      <c r="H4" s="783"/>
      <c r="I4" s="783"/>
      <c r="J4" s="783"/>
      <c r="K4" s="783"/>
      <c r="L4" s="783"/>
      <c r="M4" s="783"/>
      <c r="N4" s="783"/>
      <c r="O4" s="52"/>
      <c r="P4" s="52"/>
    </row>
    <row r="5" spans="1:16" ht="12.75">
      <c r="A5" s="53"/>
      <c r="B5" s="53"/>
      <c r="C5" s="869" t="s">
        <v>45</v>
      </c>
      <c r="D5" s="869"/>
      <c r="E5" s="783" t="s">
        <v>46</v>
      </c>
      <c r="F5" s="783"/>
      <c r="G5" s="783" t="s">
        <v>121</v>
      </c>
      <c r="H5" s="783"/>
      <c r="I5" s="783" t="s">
        <v>546</v>
      </c>
      <c r="J5" s="783"/>
      <c r="K5" s="783" t="s">
        <v>63</v>
      </c>
      <c r="L5" s="783"/>
      <c r="M5" s="784" t="s">
        <v>122</v>
      </c>
      <c r="N5" s="784"/>
      <c r="O5" s="869" t="s">
        <v>202</v>
      </c>
      <c r="P5" s="869"/>
    </row>
    <row r="6" spans="1:16" ht="12.75">
      <c r="A6" s="132"/>
      <c r="B6" s="132"/>
      <c r="C6" s="85" t="s">
        <v>57</v>
      </c>
      <c r="D6" s="134" t="s">
        <v>64</v>
      </c>
      <c r="E6" s="134" t="s">
        <v>57</v>
      </c>
      <c r="F6" s="134" t="s">
        <v>64</v>
      </c>
      <c r="G6" s="134" t="s">
        <v>57</v>
      </c>
      <c r="H6" s="134" t="s">
        <v>64</v>
      </c>
      <c r="I6" s="134" t="s">
        <v>57</v>
      </c>
      <c r="J6" s="134" t="s">
        <v>64</v>
      </c>
      <c r="K6" s="134" t="s">
        <v>57</v>
      </c>
      <c r="L6" s="134" t="s">
        <v>64</v>
      </c>
      <c r="M6" s="273" t="s">
        <v>57</v>
      </c>
      <c r="N6" s="273" t="s">
        <v>64</v>
      </c>
      <c r="O6" s="134" t="s">
        <v>57</v>
      </c>
      <c r="P6" s="134" t="s">
        <v>64</v>
      </c>
    </row>
    <row r="7" spans="1:18" s="120" customFormat="1" ht="12.75">
      <c r="A7" s="118">
        <v>1</v>
      </c>
      <c r="B7" s="119" t="s">
        <v>7</v>
      </c>
      <c r="C7" s="119">
        <v>309054</v>
      </c>
      <c r="D7" s="58">
        <v>42535</v>
      </c>
      <c r="E7" s="58">
        <v>46420</v>
      </c>
      <c r="F7" s="58">
        <v>29246</v>
      </c>
      <c r="G7" s="58">
        <v>22105</v>
      </c>
      <c r="H7" s="58">
        <v>14683</v>
      </c>
      <c r="I7" s="58">
        <v>945</v>
      </c>
      <c r="J7" s="58">
        <v>1098</v>
      </c>
      <c r="K7" s="58">
        <v>8172</v>
      </c>
      <c r="L7" s="58">
        <v>5988</v>
      </c>
      <c r="M7" s="194">
        <f aca="true" t="shared" si="0" ref="M7:N25">E7-G7-I7-K7</f>
        <v>15198</v>
      </c>
      <c r="N7" s="194">
        <f t="shared" si="0"/>
        <v>7477</v>
      </c>
      <c r="O7" s="119">
        <v>10381</v>
      </c>
      <c r="P7" s="119">
        <v>8567</v>
      </c>
      <c r="Q7" s="130"/>
      <c r="R7" s="130"/>
    </row>
    <row r="8" spans="1:18" s="120" customFormat="1" ht="12.75">
      <c r="A8" s="118">
        <v>2</v>
      </c>
      <c r="B8" s="119" t="s">
        <v>8</v>
      </c>
      <c r="C8" s="119">
        <v>17226</v>
      </c>
      <c r="D8" s="58">
        <v>6956</v>
      </c>
      <c r="E8" s="58">
        <v>609</v>
      </c>
      <c r="F8" s="58">
        <v>895</v>
      </c>
      <c r="G8" s="58">
        <v>63</v>
      </c>
      <c r="H8" s="58">
        <v>62</v>
      </c>
      <c r="I8" s="58">
        <v>111</v>
      </c>
      <c r="J8" s="58">
        <v>128</v>
      </c>
      <c r="K8" s="58">
        <v>336</v>
      </c>
      <c r="L8" s="58">
        <v>340</v>
      </c>
      <c r="M8" s="194">
        <f t="shared" si="0"/>
        <v>99</v>
      </c>
      <c r="N8" s="194">
        <f t="shared" si="0"/>
        <v>365</v>
      </c>
      <c r="O8" s="119">
        <v>31</v>
      </c>
      <c r="P8" s="119">
        <v>25</v>
      </c>
      <c r="Q8" s="130"/>
      <c r="R8" s="130"/>
    </row>
    <row r="9" spans="1:18" s="120" customFormat="1" ht="12.75">
      <c r="A9" s="118">
        <v>3</v>
      </c>
      <c r="B9" s="119" t="s">
        <v>9</v>
      </c>
      <c r="C9" s="119">
        <v>37238</v>
      </c>
      <c r="D9" s="58">
        <v>11822</v>
      </c>
      <c r="E9" s="58">
        <v>8812</v>
      </c>
      <c r="F9" s="58">
        <v>11342</v>
      </c>
      <c r="G9" s="58">
        <v>4410</v>
      </c>
      <c r="H9" s="58">
        <v>2968</v>
      </c>
      <c r="I9" s="58">
        <v>1032</v>
      </c>
      <c r="J9" s="58">
        <v>1676</v>
      </c>
      <c r="K9" s="58">
        <v>2503</v>
      </c>
      <c r="L9" s="58">
        <v>4762</v>
      </c>
      <c r="M9" s="194">
        <f t="shared" si="0"/>
        <v>867</v>
      </c>
      <c r="N9" s="194">
        <f t="shared" si="0"/>
        <v>1936</v>
      </c>
      <c r="O9" s="119">
        <v>1878</v>
      </c>
      <c r="P9" s="119">
        <v>2232</v>
      </c>
      <c r="Q9" s="130"/>
      <c r="R9" s="130"/>
    </row>
    <row r="10" spans="1:18" ht="12.75">
      <c r="A10" s="51">
        <v>4</v>
      </c>
      <c r="B10" s="52" t="s">
        <v>10</v>
      </c>
      <c r="C10" s="52">
        <v>197852</v>
      </c>
      <c r="D10" s="58">
        <v>49881</v>
      </c>
      <c r="E10" s="58">
        <v>54836</v>
      </c>
      <c r="F10" s="58">
        <v>28893</v>
      </c>
      <c r="G10" s="58">
        <v>21482</v>
      </c>
      <c r="H10" s="58">
        <v>13473</v>
      </c>
      <c r="I10" s="58">
        <v>2123</v>
      </c>
      <c r="J10" s="58">
        <v>2414</v>
      </c>
      <c r="K10" s="58">
        <v>16984</v>
      </c>
      <c r="L10" s="58">
        <v>8793</v>
      </c>
      <c r="M10" s="194">
        <f t="shared" si="0"/>
        <v>14247</v>
      </c>
      <c r="N10" s="194">
        <f t="shared" si="0"/>
        <v>4213</v>
      </c>
      <c r="O10" s="52">
        <v>6317</v>
      </c>
      <c r="P10" s="52">
        <v>2978</v>
      </c>
      <c r="Q10" s="6"/>
      <c r="R10" s="6"/>
    </row>
    <row r="11" spans="1:18" ht="12.75">
      <c r="A11" s="51">
        <v>5</v>
      </c>
      <c r="B11" s="52" t="s">
        <v>11</v>
      </c>
      <c r="C11" s="52">
        <v>98518</v>
      </c>
      <c r="D11" s="58">
        <v>40587</v>
      </c>
      <c r="E11" s="58">
        <v>16873</v>
      </c>
      <c r="F11" s="58">
        <v>8976</v>
      </c>
      <c r="G11" s="58">
        <v>6355</v>
      </c>
      <c r="H11" s="58">
        <v>3260</v>
      </c>
      <c r="I11" s="58">
        <v>582</v>
      </c>
      <c r="J11" s="58">
        <v>322</v>
      </c>
      <c r="K11" s="58">
        <v>6193</v>
      </c>
      <c r="L11" s="58">
        <v>3137</v>
      </c>
      <c r="M11" s="194">
        <f t="shared" si="0"/>
        <v>3743</v>
      </c>
      <c r="N11" s="194">
        <f t="shared" si="0"/>
        <v>2257</v>
      </c>
      <c r="O11" s="52">
        <v>1485</v>
      </c>
      <c r="P11" s="52">
        <v>1098</v>
      </c>
      <c r="Q11" s="6"/>
      <c r="R11" s="6"/>
    </row>
    <row r="12" spans="1:18" ht="12.75">
      <c r="A12" s="51">
        <v>6</v>
      </c>
      <c r="B12" s="52" t="s">
        <v>12</v>
      </c>
      <c r="C12" s="52">
        <v>24590</v>
      </c>
      <c r="D12" s="58">
        <v>970</v>
      </c>
      <c r="E12" s="58">
        <v>3738</v>
      </c>
      <c r="F12" s="58">
        <v>7681</v>
      </c>
      <c r="G12" s="58">
        <v>651</v>
      </c>
      <c r="H12" s="58">
        <v>564</v>
      </c>
      <c r="I12" s="58">
        <v>408</v>
      </c>
      <c r="J12" s="58">
        <v>1500</v>
      </c>
      <c r="K12" s="58">
        <v>1065</v>
      </c>
      <c r="L12" s="58">
        <v>1822</v>
      </c>
      <c r="M12" s="194">
        <f t="shared" si="0"/>
        <v>1614</v>
      </c>
      <c r="N12" s="194">
        <f t="shared" si="0"/>
        <v>3795</v>
      </c>
      <c r="O12" s="52">
        <v>1036</v>
      </c>
      <c r="P12" s="52">
        <v>495</v>
      </c>
      <c r="Q12" s="6"/>
      <c r="R12" s="6"/>
    </row>
    <row r="13" spans="1:18" s="106" customFormat="1" ht="12.75">
      <c r="A13" s="55">
        <v>7</v>
      </c>
      <c r="B13" s="58" t="s">
        <v>13</v>
      </c>
      <c r="C13" s="58">
        <v>269574</v>
      </c>
      <c r="D13" s="58">
        <v>114979</v>
      </c>
      <c r="E13" s="58">
        <v>70020</v>
      </c>
      <c r="F13" s="58">
        <v>44209</v>
      </c>
      <c r="G13" s="58">
        <v>30787</v>
      </c>
      <c r="H13" s="58">
        <v>18317</v>
      </c>
      <c r="I13" s="58">
        <v>2682</v>
      </c>
      <c r="J13" s="58">
        <v>1831</v>
      </c>
      <c r="K13" s="58">
        <v>16791</v>
      </c>
      <c r="L13" s="58">
        <v>10595</v>
      </c>
      <c r="M13" s="194">
        <f t="shared" si="0"/>
        <v>19760</v>
      </c>
      <c r="N13" s="194">
        <f t="shared" si="0"/>
        <v>13466</v>
      </c>
      <c r="O13" s="58">
        <v>9603</v>
      </c>
      <c r="P13" s="58">
        <v>4087</v>
      </c>
      <c r="Q13" s="22"/>
      <c r="R13" s="22"/>
    </row>
    <row r="14" spans="1:18" s="106" customFormat="1" ht="12.75">
      <c r="A14" s="55">
        <v>8</v>
      </c>
      <c r="B14" s="58" t="s">
        <v>164</v>
      </c>
      <c r="C14" s="58">
        <v>204</v>
      </c>
      <c r="D14" s="58">
        <v>201</v>
      </c>
      <c r="E14" s="58">
        <v>658</v>
      </c>
      <c r="F14" s="58">
        <v>769</v>
      </c>
      <c r="G14" s="58">
        <v>14</v>
      </c>
      <c r="H14" s="58">
        <v>25</v>
      </c>
      <c r="I14" s="58">
        <v>56</v>
      </c>
      <c r="J14" s="58">
        <v>71</v>
      </c>
      <c r="K14" s="58">
        <v>267</v>
      </c>
      <c r="L14" s="58">
        <v>458</v>
      </c>
      <c r="M14" s="194">
        <f t="shared" si="0"/>
        <v>321</v>
      </c>
      <c r="N14" s="194">
        <f t="shared" si="0"/>
        <v>215</v>
      </c>
      <c r="O14" s="58">
        <v>161</v>
      </c>
      <c r="P14" s="58">
        <v>126</v>
      </c>
      <c r="Q14" s="22"/>
      <c r="R14" s="22"/>
    </row>
    <row r="15" spans="1:18" ht="12.75">
      <c r="A15" s="51">
        <v>9</v>
      </c>
      <c r="B15" s="52" t="s">
        <v>14</v>
      </c>
      <c r="C15" s="52">
        <v>68362</v>
      </c>
      <c r="D15" s="58">
        <v>21365</v>
      </c>
      <c r="E15" s="58">
        <v>3623</v>
      </c>
      <c r="F15" s="58">
        <v>3928</v>
      </c>
      <c r="G15" s="58">
        <v>736</v>
      </c>
      <c r="H15" s="58">
        <v>743</v>
      </c>
      <c r="I15" s="58">
        <v>344</v>
      </c>
      <c r="J15" s="58">
        <v>197</v>
      </c>
      <c r="K15" s="58">
        <v>1349</v>
      </c>
      <c r="L15" s="58">
        <v>2001</v>
      </c>
      <c r="M15" s="194">
        <f t="shared" si="0"/>
        <v>1194</v>
      </c>
      <c r="N15" s="194">
        <f t="shared" si="0"/>
        <v>987</v>
      </c>
      <c r="O15" s="52">
        <v>1005</v>
      </c>
      <c r="P15" s="52">
        <v>434</v>
      </c>
      <c r="Q15" s="6"/>
      <c r="R15" s="6"/>
    </row>
    <row r="16" spans="1:18" ht="12.75">
      <c r="A16" s="51">
        <v>10</v>
      </c>
      <c r="B16" s="52" t="s">
        <v>15</v>
      </c>
      <c r="C16" s="52">
        <v>112098</v>
      </c>
      <c r="D16" s="58">
        <v>2102</v>
      </c>
      <c r="E16" s="58">
        <v>1648</v>
      </c>
      <c r="F16" s="58">
        <v>1000</v>
      </c>
      <c r="G16" s="58">
        <v>398</v>
      </c>
      <c r="H16" s="58">
        <v>87</v>
      </c>
      <c r="I16" s="58">
        <v>25</v>
      </c>
      <c r="J16" s="58">
        <v>19</v>
      </c>
      <c r="K16" s="58">
        <v>628</v>
      </c>
      <c r="L16" s="58">
        <v>493</v>
      </c>
      <c r="M16" s="194">
        <f t="shared" si="0"/>
        <v>597</v>
      </c>
      <c r="N16" s="194">
        <f t="shared" si="0"/>
        <v>401</v>
      </c>
      <c r="O16" s="52">
        <v>89</v>
      </c>
      <c r="P16" s="52">
        <v>49</v>
      </c>
      <c r="Q16" s="6"/>
      <c r="R16" s="6"/>
    </row>
    <row r="17" spans="1:18" ht="12.75">
      <c r="A17" s="51">
        <v>11</v>
      </c>
      <c r="B17" s="52" t="s">
        <v>16</v>
      </c>
      <c r="C17" s="52">
        <v>2430</v>
      </c>
      <c r="D17" s="58">
        <v>3050</v>
      </c>
      <c r="E17" s="58">
        <v>1908</v>
      </c>
      <c r="F17" s="58">
        <v>1732</v>
      </c>
      <c r="G17" s="58">
        <v>0</v>
      </c>
      <c r="H17" s="58">
        <v>0</v>
      </c>
      <c r="I17" s="58">
        <v>41</v>
      </c>
      <c r="J17" s="58">
        <v>475</v>
      </c>
      <c r="K17" s="58">
        <v>415</v>
      </c>
      <c r="L17" s="58">
        <v>472</v>
      </c>
      <c r="M17" s="194">
        <f t="shared" si="0"/>
        <v>1452</v>
      </c>
      <c r="N17" s="194">
        <f t="shared" si="0"/>
        <v>785</v>
      </c>
      <c r="O17" s="52">
        <v>405</v>
      </c>
      <c r="P17" s="52">
        <v>295</v>
      </c>
      <c r="Q17" s="6"/>
      <c r="R17" s="6"/>
    </row>
    <row r="18" spans="1:18" ht="12.75">
      <c r="A18" s="51">
        <v>12</v>
      </c>
      <c r="B18" s="52" t="s">
        <v>17</v>
      </c>
      <c r="C18" s="52">
        <v>60001</v>
      </c>
      <c r="D18" s="58">
        <v>21612</v>
      </c>
      <c r="E18" s="58">
        <v>9858</v>
      </c>
      <c r="F18" s="58">
        <v>7083</v>
      </c>
      <c r="G18" s="58">
        <v>593</v>
      </c>
      <c r="H18" s="58">
        <v>945</v>
      </c>
      <c r="I18" s="58">
        <v>121</v>
      </c>
      <c r="J18" s="58">
        <v>307</v>
      </c>
      <c r="K18" s="58">
        <v>3107</v>
      </c>
      <c r="L18" s="58">
        <v>4354</v>
      </c>
      <c r="M18" s="194">
        <f t="shared" si="0"/>
        <v>6037</v>
      </c>
      <c r="N18" s="194">
        <f t="shared" si="0"/>
        <v>1477</v>
      </c>
      <c r="O18" s="52">
        <v>1130</v>
      </c>
      <c r="P18" s="52">
        <v>727</v>
      </c>
      <c r="Q18" s="6"/>
      <c r="R18" s="6"/>
    </row>
    <row r="19" spans="1:18" ht="12.75">
      <c r="A19" s="51">
        <v>13</v>
      </c>
      <c r="B19" s="52" t="s">
        <v>166</v>
      </c>
      <c r="C19" s="52">
        <v>32570</v>
      </c>
      <c r="D19" s="58">
        <v>6979</v>
      </c>
      <c r="E19" s="58">
        <v>1400</v>
      </c>
      <c r="F19" s="58">
        <v>1506</v>
      </c>
      <c r="G19" s="58">
        <v>179</v>
      </c>
      <c r="H19" s="58">
        <v>153</v>
      </c>
      <c r="I19" s="58">
        <v>384</v>
      </c>
      <c r="J19" s="58">
        <v>224</v>
      </c>
      <c r="K19" s="58">
        <v>438</v>
      </c>
      <c r="L19" s="58">
        <v>656</v>
      </c>
      <c r="M19" s="194">
        <f t="shared" si="0"/>
        <v>399</v>
      </c>
      <c r="N19" s="194">
        <f t="shared" si="0"/>
        <v>473</v>
      </c>
      <c r="O19" s="52">
        <v>573</v>
      </c>
      <c r="P19" s="52">
        <v>82</v>
      </c>
      <c r="Q19" s="6"/>
      <c r="R19" s="6"/>
    </row>
    <row r="20" spans="1:18" ht="12.75">
      <c r="A20" s="51">
        <v>14</v>
      </c>
      <c r="B20" s="52" t="s">
        <v>78</v>
      </c>
      <c r="C20" s="52">
        <v>190617</v>
      </c>
      <c r="D20" s="58">
        <v>48467</v>
      </c>
      <c r="E20" s="58">
        <v>25872</v>
      </c>
      <c r="F20" s="58">
        <v>32780</v>
      </c>
      <c r="G20" s="58">
        <v>4293</v>
      </c>
      <c r="H20" s="58">
        <v>7029</v>
      </c>
      <c r="I20" s="58">
        <v>1407</v>
      </c>
      <c r="J20" s="58">
        <v>1237</v>
      </c>
      <c r="K20" s="58">
        <v>6224</v>
      </c>
      <c r="L20" s="58">
        <v>16184</v>
      </c>
      <c r="M20" s="194">
        <f t="shared" si="0"/>
        <v>13948</v>
      </c>
      <c r="N20" s="194">
        <f t="shared" si="0"/>
        <v>8330</v>
      </c>
      <c r="O20" s="52">
        <v>5017</v>
      </c>
      <c r="P20" s="52">
        <v>1975</v>
      </c>
      <c r="Q20" s="6"/>
      <c r="R20" s="6"/>
    </row>
    <row r="21" spans="1:18" ht="12.75">
      <c r="A21" s="51">
        <v>15</v>
      </c>
      <c r="B21" s="52" t="s">
        <v>106</v>
      </c>
      <c r="C21" s="52">
        <v>1685</v>
      </c>
      <c r="D21" s="58">
        <v>1783</v>
      </c>
      <c r="E21" s="58">
        <v>2391</v>
      </c>
      <c r="F21" s="58">
        <v>2198</v>
      </c>
      <c r="G21" s="58">
        <v>387</v>
      </c>
      <c r="H21" s="58">
        <v>236</v>
      </c>
      <c r="I21" s="58">
        <v>30</v>
      </c>
      <c r="J21" s="58">
        <v>77</v>
      </c>
      <c r="K21" s="58">
        <v>1154</v>
      </c>
      <c r="L21" s="58">
        <v>1347</v>
      </c>
      <c r="M21" s="194">
        <f t="shared" si="0"/>
        <v>820</v>
      </c>
      <c r="N21" s="194">
        <f t="shared" si="0"/>
        <v>538</v>
      </c>
      <c r="O21" s="52">
        <v>479</v>
      </c>
      <c r="P21" s="52">
        <v>243</v>
      </c>
      <c r="Q21" s="6"/>
      <c r="R21" s="6"/>
    </row>
    <row r="22" spans="1:18" s="106" customFormat="1" ht="12.75">
      <c r="A22" s="55">
        <v>16</v>
      </c>
      <c r="B22" s="58" t="s">
        <v>20</v>
      </c>
      <c r="C22" s="58">
        <v>6669</v>
      </c>
      <c r="D22" s="58">
        <v>2892</v>
      </c>
      <c r="E22" s="58">
        <v>7630</v>
      </c>
      <c r="F22" s="58">
        <v>4055</v>
      </c>
      <c r="G22" s="58">
        <v>7079</v>
      </c>
      <c r="H22" s="58">
        <v>2426</v>
      </c>
      <c r="I22" s="58">
        <v>84</v>
      </c>
      <c r="J22" s="58">
        <v>165</v>
      </c>
      <c r="K22" s="58">
        <v>421</v>
      </c>
      <c r="L22" s="58">
        <v>1379</v>
      </c>
      <c r="M22" s="194">
        <f t="shared" si="0"/>
        <v>46</v>
      </c>
      <c r="N22" s="194">
        <f t="shared" si="0"/>
        <v>85</v>
      </c>
      <c r="O22" s="58">
        <v>915</v>
      </c>
      <c r="P22" s="58">
        <v>112</v>
      </c>
      <c r="Q22" s="22"/>
      <c r="R22" s="22"/>
    </row>
    <row r="23" spans="1:18" ht="12.75">
      <c r="A23" s="51">
        <v>17</v>
      </c>
      <c r="B23" s="52" t="s">
        <v>21</v>
      </c>
      <c r="C23" s="52">
        <v>93422</v>
      </c>
      <c r="D23" s="58">
        <v>30110</v>
      </c>
      <c r="E23" s="58">
        <v>48659</v>
      </c>
      <c r="F23" s="58">
        <v>53942</v>
      </c>
      <c r="G23" s="58">
        <v>17412</v>
      </c>
      <c r="H23" s="58">
        <v>17597</v>
      </c>
      <c r="I23" s="58">
        <v>1709</v>
      </c>
      <c r="J23" s="58">
        <v>3692</v>
      </c>
      <c r="K23" s="58">
        <v>14809</v>
      </c>
      <c r="L23" s="58">
        <v>16277</v>
      </c>
      <c r="M23" s="194">
        <f t="shared" si="0"/>
        <v>14729</v>
      </c>
      <c r="N23" s="194">
        <f t="shared" si="0"/>
        <v>16376</v>
      </c>
      <c r="O23" s="52">
        <v>5082</v>
      </c>
      <c r="P23" s="52">
        <v>1055</v>
      </c>
      <c r="Q23" s="6"/>
      <c r="R23" s="6"/>
    </row>
    <row r="24" spans="1:18" ht="12.75">
      <c r="A24" s="51">
        <v>18</v>
      </c>
      <c r="B24" s="52" t="s">
        <v>19</v>
      </c>
      <c r="C24" s="52">
        <v>6895</v>
      </c>
      <c r="D24" s="58">
        <v>856</v>
      </c>
      <c r="E24" s="58">
        <v>472</v>
      </c>
      <c r="F24" s="58">
        <v>736</v>
      </c>
      <c r="G24" s="58">
        <v>25</v>
      </c>
      <c r="H24" s="58">
        <v>563</v>
      </c>
      <c r="I24" s="58">
        <v>7</v>
      </c>
      <c r="J24" s="58">
        <v>23</v>
      </c>
      <c r="K24" s="58">
        <v>180</v>
      </c>
      <c r="L24" s="58">
        <v>119</v>
      </c>
      <c r="M24" s="194">
        <f t="shared" si="0"/>
        <v>260</v>
      </c>
      <c r="N24" s="194">
        <f t="shared" si="0"/>
        <v>31</v>
      </c>
      <c r="O24" s="52">
        <v>0</v>
      </c>
      <c r="P24" s="52">
        <v>0</v>
      </c>
      <c r="Q24" s="6"/>
      <c r="R24" s="6"/>
    </row>
    <row r="25" spans="1:18" ht="12.75">
      <c r="A25" s="51">
        <v>19</v>
      </c>
      <c r="B25" s="52" t="s">
        <v>126</v>
      </c>
      <c r="C25" s="52">
        <v>853</v>
      </c>
      <c r="D25" s="58">
        <v>9853</v>
      </c>
      <c r="E25" s="58">
        <v>1001</v>
      </c>
      <c r="F25" s="58">
        <v>1326</v>
      </c>
      <c r="G25" s="58">
        <v>388</v>
      </c>
      <c r="H25" s="58">
        <v>598</v>
      </c>
      <c r="I25" s="58">
        <v>38</v>
      </c>
      <c r="J25" s="58">
        <v>47</v>
      </c>
      <c r="K25" s="58">
        <v>226</v>
      </c>
      <c r="L25" s="58">
        <v>286</v>
      </c>
      <c r="M25" s="194">
        <f t="shared" si="0"/>
        <v>349</v>
      </c>
      <c r="N25" s="194">
        <f t="shared" si="0"/>
        <v>395</v>
      </c>
      <c r="O25" s="52">
        <v>106</v>
      </c>
      <c r="P25" s="52">
        <v>81</v>
      </c>
      <c r="Q25" s="6"/>
      <c r="R25" s="6"/>
    </row>
    <row r="26" spans="1:18" s="169" customFormat="1" ht="14.25">
      <c r="A26" s="167"/>
      <c r="B26" s="131" t="s">
        <v>226</v>
      </c>
      <c r="C26" s="131">
        <f aca="true" t="shared" si="1" ref="C26:P26">SUM(C7:C25)</f>
        <v>1529858</v>
      </c>
      <c r="D26" s="168">
        <f t="shared" si="1"/>
        <v>417000</v>
      </c>
      <c r="E26" s="168">
        <f t="shared" si="1"/>
        <v>306428</v>
      </c>
      <c r="F26" s="168">
        <f t="shared" si="1"/>
        <v>242297</v>
      </c>
      <c r="G26" s="168">
        <f t="shared" si="1"/>
        <v>117357</v>
      </c>
      <c r="H26" s="168">
        <f t="shared" si="1"/>
        <v>83729</v>
      </c>
      <c r="I26" s="168">
        <f t="shared" si="1"/>
        <v>12129</v>
      </c>
      <c r="J26" s="168">
        <f t="shared" si="1"/>
        <v>15503</v>
      </c>
      <c r="K26" s="168">
        <f t="shared" si="1"/>
        <v>81262</v>
      </c>
      <c r="L26" s="168">
        <f t="shared" si="1"/>
        <v>79463</v>
      </c>
      <c r="M26" s="201">
        <f t="shared" si="1"/>
        <v>95680</v>
      </c>
      <c r="N26" s="201">
        <f t="shared" si="1"/>
        <v>63602</v>
      </c>
      <c r="O26" s="131">
        <f t="shared" si="1"/>
        <v>45693</v>
      </c>
      <c r="P26" s="131">
        <f t="shared" si="1"/>
        <v>24661</v>
      </c>
      <c r="Q26" s="171"/>
      <c r="R26" s="171"/>
    </row>
    <row r="27" spans="1:18" ht="12.75">
      <c r="A27" s="55">
        <v>20</v>
      </c>
      <c r="B27" s="52" t="s">
        <v>23</v>
      </c>
      <c r="C27" s="52">
        <v>2108</v>
      </c>
      <c r="D27" s="58">
        <v>2098</v>
      </c>
      <c r="E27" s="58">
        <v>408</v>
      </c>
      <c r="F27" s="58">
        <v>404</v>
      </c>
      <c r="G27" s="58">
        <v>160</v>
      </c>
      <c r="H27" s="58">
        <v>164</v>
      </c>
      <c r="I27" s="58">
        <v>9</v>
      </c>
      <c r="J27" s="58">
        <v>9</v>
      </c>
      <c r="K27" s="58">
        <v>101</v>
      </c>
      <c r="L27" s="58">
        <v>105</v>
      </c>
      <c r="M27" s="194">
        <f aca="true" t="shared" si="2" ref="M27:M32">E27-G27-I27-K27</f>
        <v>138</v>
      </c>
      <c r="N27" s="194">
        <f aca="true" t="shared" si="3" ref="N27:N32">F27-H27-J27-L27</f>
        <v>126</v>
      </c>
      <c r="O27" s="52">
        <v>10</v>
      </c>
      <c r="P27" s="52">
        <v>6</v>
      </c>
      <c r="Q27" s="6"/>
      <c r="R27" s="6"/>
    </row>
    <row r="28" spans="1:18" ht="12.75">
      <c r="A28" s="55">
        <v>21</v>
      </c>
      <c r="B28" s="52" t="s">
        <v>274</v>
      </c>
      <c r="C28" s="52">
        <v>1958</v>
      </c>
      <c r="D28" s="58">
        <v>1318</v>
      </c>
      <c r="E28" s="58">
        <v>1833</v>
      </c>
      <c r="F28" s="58">
        <v>1510</v>
      </c>
      <c r="G28" s="58">
        <v>37</v>
      </c>
      <c r="H28" s="58">
        <v>133</v>
      </c>
      <c r="I28" s="58">
        <v>5</v>
      </c>
      <c r="J28" s="58">
        <v>16</v>
      </c>
      <c r="K28" s="58">
        <v>36</v>
      </c>
      <c r="L28" s="58">
        <v>96</v>
      </c>
      <c r="M28" s="194">
        <f t="shared" si="2"/>
        <v>1755</v>
      </c>
      <c r="N28" s="194">
        <f t="shared" si="3"/>
        <v>1265</v>
      </c>
      <c r="O28" s="52">
        <v>9</v>
      </c>
      <c r="P28" s="52">
        <v>5</v>
      </c>
      <c r="Q28" s="6"/>
      <c r="R28" s="6"/>
    </row>
    <row r="29" spans="1:18" ht="12.75">
      <c r="A29" s="55">
        <v>22</v>
      </c>
      <c r="B29" s="52" t="s">
        <v>171</v>
      </c>
      <c r="C29" s="52">
        <v>2108</v>
      </c>
      <c r="D29" s="58">
        <v>384</v>
      </c>
      <c r="E29" s="58">
        <v>565</v>
      </c>
      <c r="F29" s="58">
        <v>639</v>
      </c>
      <c r="G29" s="58">
        <v>0</v>
      </c>
      <c r="H29" s="58">
        <v>0</v>
      </c>
      <c r="I29" s="58">
        <v>14</v>
      </c>
      <c r="J29" s="58">
        <v>27</v>
      </c>
      <c r="K29" s="58">
        <v>415</v>
      </c>
      <c r="L29" s="58">
        <v>431</v>
      </c>
      <c r="M29" s="194">
        <f t="shared" si="2"/>
        <v>136</v>
      </c>
      <c r="N29" s="194">
        <f t="shared" si="3"/>
        <v>181</v>
      </c>
      <c r="O29" s="52">
        <v>0</v>
      </c>
      <c r="P29" s="52">
        <v>0</v>
      </c>
      <c r="Q29" s="6"/>
      <c r="R29" s="6"/>
    </row>
    <row r="30" spans="1:18" ht="12.75">
      <c r="A30" s="55">
        <v>23</v>
      </c>
      <c r="B30" s="52" t="s">
        <v>22</v>
      </c>
      <c r="C30" s="52">
        <v>2768</v>
      </c>
      <c r="D30" s="58">
        <v>2958</v>
      </c>
      <c r="E30" s="58">
        <v>98</v>
      </c>
      <c r="F30" s="58">
        <v>282</v>
      </c>
      <c r="G30" s="58">
        <v>0</v>
      </c>
      <c r="H30" s="58">
        <v>0</v>
      </c>
      <c r="I30" s="58">
        <v>13</v>
      </c>
      <c r="J30" s="58">
        <v>64</v>
      </c>
      <c r="K30" s="58">
        <v>69</v>
      </c>
      <c r="L30" s="58">
        <v>192</v>
      </c>
      <c r="M30" s="194">
        <f t="shared" si="2"/>
        <v>16</v>
      </c>
      <c r="N30" s="194">
        <f t="shared" si="3"/>
        <v>26</v>
      </c>
      <c r="O30" s="52">
        <v>16</v>
      </c>
      <c r="P30" s="52">
        <v>27</v>
      </c>
      <c r="Q30" s="6"/>
      <c r="R30" s="6"/>
    </row>
    <row r="31" spans="1:18" s="106" customFormat="1" ht="12.75">
      <c r="A31" s="55">
        <v>24</v>
      </c>
      <c r="B31" s="58" t="s">
        <v>143</v>
      </c>
      <c r="C31" s="58">
        <v>13946</v>
      </c>
      <c r="D31" s="58">
        <v>6285</v>
      </c>
      <c r="E31" s="58">
        <v>717</v>
      </c>
      <c r="F31" s="58">
        <v>1835</v>
      </c>
      <c r="G31" s="58">
        <v>41</v>
      </c>
      <c r="H31" s="58">
        <v>47</v>
      </c>
      <c r="I31" s="58">
        <v>25</v>
      </c>
      <c r="J31" s="58">
        <v>65</v>
      </c>
      <c r="K31" s="58">
        <v>286</v>
      </c>
      <c r="L31" s="58">
        <v>864</v>
      </c>
      <c r="M31" s="194">
        <f t="shared" si="2"/>
        <v>365</v>
      </c>
      <c r="N31" s="194">
        <f t="shared" si="3"/>
        <v>859</v>
      </c>
      <c r="O31" s="58">
        <v>109</v>
      </c>
      <c r="P31" s="58">
        <v>72</v>
      </c>
      <c r="Q31" s="22"/>
      <c r="R31" s="22"/>
    </row>
    <row r="32" spans="1:18" ht="12.75">
      <c r="A32" s="55">
        <v>25</v>
      </c>
      <c r="B32" s="52" t="s">
        <v>18</v>
      </c>
      <c r="C32" s="52">
        <v>351640</v>
      </c>
      <c r="D32" s="58">
        <v>77565</v>
      </c>
      <c r="E32" s="58">
        <v>68102</v>
      </c>
      <c r="F32" s="58">
        <v>72868</v>
      </c>
      <c r="G32" s="58">
        <v>23098</v>
      </c>
      <c r="H32" s="58">
        <v>17228</v>
      </c>
      <c r="I32" s="58">
        <v>6895</v>
      </c>
      <c r="J32" s="58">
        <v>3078</v>
      </c>
      <c r="K32" s="58">
        <v>16575</v>
      </c>
      <c r="L32" s="58">
        <v>22550</v>
      </c>
      <c r="M32" s="194">
        <f t="shared" si="2"/>
        <v>21534</v>
      </c>
      <c r="N32" s="194">
        <f t="shared" si="3"/>
        <v>30012</v>
      </c>
      <c r="O32" s="52">
        <v>6339</v>
      </c>
      <c r="P32" s="52">
        <v>4166</v>
      </c>
      <c r="Q32" s="6"/>
      <c r="R32" s="6"/>
    </row>
    <row r="33" spans="1:18" ht="12.75">
      <c r="A33" s="55">
        <v>26</v>
      </c>
      <c r="B33" s="52" t="s">
        <v>105</v>
      </c>
      <c r="C33" s="52">
        <v>213622</v>
      </c>
      <c r="D33" s="58">
        <v>87531</v>
      </c>
      <c r="E33" s="58">
        <v>4335</v>
      </c>
      <c r="F33" s="58">
        <v>25383</v>
      </c>
      <c r="G33" s="58">
        <v>1765</v>
      </c>
      <c r="H33" s="58">
        <v>15107</v>
      </c>
      <c r="I33" s="58">
        <v>945</v>
      </c>
      <c r="J33" s="58">
        <v>4397</v>
      </c>
      <c r="K33" s="58">
        <v>1160</v>
      </c>
      <c r="L33" s="58">
        <v>5407</v>
      </c>
      <c r="M33" s="194">
        <v>6109</v>
      </c>
      <c r="N33" s="194">
        <v>3541</v>
      </c>
      <c r="O33" s="52">
        <v>467</v>
      </c>
      <c r="P33" s="52">
        <v>452</v>
      </c>
      <c r="Q33" s="6"/>
      <c r="R33" s="6" t="s">
        <v>621</v>
      </c>
    </row>
    <row r="34" spans="1:18" s="169" customFormat="1" ht="14.25">
      <c r="A34" s="167"/>
      <c r="B34" s="131" t="s">
        <v>228</v>
      </c>
      <c r="C34" s="131">
        <f aca="true" t="shared" si="4" ref="C34:P34">SUM(C27:C33)</f>
        <v>588150</v>
      </c>
      <c r="D34" s="168">
        <f t="shared" si="4"/>
        <v>178139</v>
      </c>
      <c r="E34" s="168">
        <f t="shared" si="4"/>
        <v>76058</v>
      </c>
      <c r="F34" s="168">
        <f t="shared" si="4"/>
        <v>102921</v>
      </c>
      <c r="G34" s="168">
        <f t="shared" si="4"/>
        <v>25101</v>
      </c>
      <c r="H34" s="168">
        <f t="shared" si="4"/>
        <v>32679</v>
      </c>
      <c r="I34" s="168">
        <f t="shared" si="4"/>
        <v>7906</v>
      </c>
      <c r="J34" s="168">
        <f t="shared" si="4"/>
        <v>7656</v>
      </c>
      <c r="K34" s="168">
        <f t="shared" si="4"/>
        <v>18642</v>
      </c>
      <c r="L34" s="168">
        <f t="shared" si="4"/>
        <v>29645</v>
      </c>
      <c r="M34" s="201">
        <f t="shared" si="4"/>
        <v>30053</v>
      </c>
      <c r="N34" s="201">
        <f t="shared" si="4"/>
        <v>36010</v>
      </c>
      <c r="O34" s="131">
        <f t="shared" si="4"/>
        <v>6950</v>
      </c>
      <c r="P34" s="131">
        <f t="shared" si="4"/>
        <v>4728</v>
      </c>
      <c r="Q34" s="171"/>
      <c r="R34" s="171"/>
    </row>
    <row r="35" spans="1:18" ht="12.75">
      <c r="A35" s="55">
        <v>27</v>
      </c>
      <c r="B35" s="52" t="s">
        <v>165</v>
      </c>
      <c r="C35" s="52">
        <v>23705</v>
      </c>
      <c r="D35" s="58">
        <v>13500</v>
      </c>
      <c r="E35" s="58">
        <v>860</v>
      </c>
      <c r="F35" s="58">
        <v>1033</v>
      </c>
      <c r="G35" s="58">
        <v>62</v>
      </c>
      <c r="H35" s="58">
        <v>47</v>
      </c>
      <c r="I35" s="58">
        <v>7</v>
      </c>
      <c r="J35" s="58">
        <v>2</v>
      </c>
      <c r="K35" s="58">
        <v>98</v>
      </c>
      <c r="L35" s="58">
        <v>325</v>
      </c>
      <c r="M35" s="194">
        <f>E35-G35-I35-K35</f>
        <v>693</v>
      </c>
      <c r="N35" s="194">
        <f>F35-H35-J35-L35</f>
        <v>659</v>
      </c>
      <c r="O35" s="52">
        <v>0</v>
      </c>
      <c r="P35" s="52">
        <v>0</v>
      </c>
      <c r="Q35" s="6"/>
      <c r="R35" s="6"/>
    </row>
    <row r="36" spans="1:18" s="106" customFormat="1" ht="12.75">
      <c r="A36" s="55">
        <v>28</v>
      </c>
      <c r="B36" s="58" t="s">
        <v>234</v>
      </c>
      <c r="C36" s="58">
        <v>0</v>
      </c>
      <c r="D36" s="58">
        <v>0</v>
      </c>
      <c r="E36" s="58">
        <v>2468</v>
      </c>
      <c r="F36" s="58">
        <v>3155</v>
      </c>
      <c r="G36" s="58">
        <v>2468</v>
      </c>
      <c r="H36" s="58">
        <v>3155</v>
      </c>
      <c r="I36" s="58">
        <v>0</v>
      </c>
      <c r="J36" s="58">
        <v>0</v>
      </c>
      <c r="K36" s="58">
        <v>0</v>
      </c>
      <c r="L36" s="58">
        <v>0</v>
      </c>
      <c r="M36" s="194">
        <f aca="true" t="shared" si="5" ref="M36:M47">E36-G36-I36-K36</f>
        <v>0</v>
      </c>
      <c r="N36" s="194">
        <f aca="true" t="shared" si="6" ref="N36:N47">F36-H36-J36-L36</f>
        <v>0</v>
      </c>
      <c r="O36" s="58">
        <v>0</v>
      </c>
      <c r="P36" s="58">
        <v>0</v>
      </c>
      <c r="Q36" s="22"/>
      <c r="R36" s="22"/>
    </row>
    <row r="37" spans="1:18" ht="12.75">
      <c r="A37" s="55">
        <v>29</v>
      </c>
      <c r="B37" s="52" t="s">
        <v>220</v>
      </c>
      <c r="C37" s="52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194">
        <f t="shared" si="5"/>
        <v>0</v>
      </c>
      <c r="N37" s="194">
        <f t="shared" si="6"/>
        <v>0</v>
      </c>
      <c r="O37" s="52">
        <v>0</v>
      </c>
      <c r="P37" s="52">
        <v>0</v>
      </c>
      <c r="Q37" s="6"/>
      <c r="R37" s="6"/>
    </row>
    <row r="38" spans="1:18" ht="12.75">
      <c r="A38" s="55">
        <v>30</v>
      </c>
      <c r="B38" s="52" t="s">
        <v>239</v>
      </c>
      <c r="C38" s="52">
        <v>9979</v>
      </c>
      <c r="D38" s="58">
        <v>1896</v>
      </c>
      <c r="E38" s="58">
        <v>10343</v>
      </c>
      <c r="F38" s="58">
        <v>2170</v>
      </c>
      <c r="G38" s="58">
        <v>73</v>
      </c>
      <c r="H38" s="58">
        <v>36</v>
      </c>
      <c r="I38" s="58">
        <v>90</v>
      </c>
      <c r="J38" s="58">
        <v>69</v>
      </c>
      <c r="K38" s="58">
        <v>142</v>
      </c>
      <c r="L38" s="58">
        <v>126</v>
      </c>
      <c r="M38" s="194">
        <f t="shared" si="5"/>
        <v>10038</v>
      </c>
      <c r="N38" s="194">
        <f t="shared" si="6"/>
        <v>1939</v>
      </c>
      <c r="O38" s="52">
        <v>174</v>
      </c>
      <c r="P38" s="52">
        <v>93</v>
      </c>
      <c r="Q38" s="6"/>
      <c r="R38" s="6"/>
    </row>
    <row r="39" spans="1:18" s="106" customFormat="1" ht="12.75">
      <c r="A39" s="55">
        <v>31</v>
      </c>
      <c r="B39" s="58" t="s">
        <v>221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194">
        <f t="shared" si="5"/>
        <v>0</v>
      </c>
      <c r="N39" s="194">
        <f t="shared" si="6"/>
        <v>0</v>
      </c>
      <c r="O39" s="58">
        <v>0</v>
      </c>
      <c r="P39" s="58">
        <v>0</v>
      </c>
      <c r="Q39" s="22"/>
      <c r="R39" s="22"/>
    </row>
    <row r="40" spans="1:18" ht="12.75">
      <c r="A40" s="55">
        <v>32</v>
      </c>
      <c r="B40" s="52" t="s">
        <v>222</v>
      </c>
      <c r="C40" s="52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194">
        <f t="shared" si="5"/>
        <v>0</v>
      </c>
      <c r="N40" s="194">
        <f t="shared" si="6"/>
        <v>0</v>
      </c>
      <c r="O40" s="52">
        <v>0</v>
      </c>
      <c r="P40" s="52">
        <v>0</v>
      </c>
      <c r="Q40" s="6"/>
      <c r="R40" s="6"/>
    </row>
    <row r="41" spans="1:18" ht="12.75">
      <c r="A41" s="113">
        <v>33</v>
      </c>
      <c r="B41" s="116" t="s">
        <v>455</v>
      </c>
      <c r="C41" s="52">
        <v>274</v>
      </c>
      <c r="D41" s="58">
        <v>71</v>
      </c>
      <c r="E41" s="58">
        <v>22</v>
      </c>
      <c r="F41" s="58">
        <v>80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194">
        <f>E41-G41-I41-K41</f>
        <v>22</v>
      </c>
      <c r="N41" s="194">
        <f>F41-H41-J41-L41</f>
        <v>80</v>
      </c>
      <c r="O41" s="52">
        <v>0</v>
      </c>
      <c r="P41" s="52">
        <v>0</v>
      </c>
      <c r="Q41" s="6"/>
      <c r="R41" s="6"/>
    </row>
    <row r="42" spans="1:18" s="106" customFormat="1" ht="12.75">
      <c r="A42" s="55">
        <v>34</v>
      </c>
      <c r="B42" s="58" t="s">
        <v>243</v>
      </c>
      <c r="C42" s="58">
        <v>2031</v>
      </c>
      <c r="D42" s="58">
        <v>302</v>
      </c>
      <c r="E42" s="58">
        <v>9</v>
      </c>
      <c r="F42" s="58">
        <v>5</v>
      </c>
      <c r="G42" s="58">
        <v>0</v>
      </c>
      <c r="H42" s="58">
        <v>0</v>
      </c>
      <c r="I42" s="58">
        <v>0</v>
      </c>
      <c r="J42" s="58">
        <v>0</v>
      </c>
      <c r="K42" s="58">
        <v>9</v>
      </c>
      <c r="L42" s="58">
        <v>5</v>
      </c>
      <c r="M42" s="194">
        <f t="shared" si="5"/>
        <v>0</v>
      </c>
      <c r="N42" s="194">
        <f t="shared" si="6"/>
        <v>0</v>
      </c>
      <c r="O42" s="58">
        <v>1</v>
      </c>
      <c r="P42" s="58">
        <v>1</v>
      </c>
      <c r="Q42" s="22"/>
      <c r="R42" s="22"/>
    </row>
    <row r="43" spans="1:18" ht="12.75">
      <c r="A43" s="55">
        <v>35</v>
      </c>
      <c r="B43" s="52" t="s">
        <v>261</v>
      </c>
      <c r="C43" s="52">
        <v>6315</v>
      </c>
      <c r="D43" s="58">
        <v>2473</v>
      </c>
      <c r="E43" s="58">
        <v>382</v>
      </c>
      <c r="F43" s="58">
        <v>559</v>
      </c>
      <c r="G43" s="58">
        <v>0</v>
      </c>
      <c r="H43" s="58">
        <v>0</v>
      </c>
      <c r="I43" s="58">
        <v>2</v>
      </c>
      <c r="J43" s="58">
        <v>1</v>
      </c>
      <c r="K43" s="58">
        <v>39</v>
      </c>
      <c r="L43" s="58">
        <v>121</v>
      </c>
      <c r="M43" s="194">
        <f t="shared" si="5"/>
        <v>341</v>
      </c>
      <c r="N43" s="194">
        <f t="shared" si="6"/>
        <v>437</v>
      </c>
      <c r="O43" s="52">
        <v>14</v>
      </c>
      <c r="P43" s="52">
        <v>7</v>
      </c>
      <c r="Q43" s="6"/>
      <c r="R43" s="6"/>
    </row>
    <row r="44" spans="1:18" ht="12.75">
      <c r="A44" s="55">
        <v>36</v>
      </c>
      <c r="B44" s="52" t="s">
        <v>24</v>
      </c>
      <c r="C44" s="52">
        <v>81</v>
      </c>
      <c r="D44" s="58">
        <v>24</v>
      </c>
      <c r="E44" s="58">
        <v>114</v>
      </c>
      <c r="F44" s="58">
        <v>191</v>
      </c>
      <c r="G44" s="58">
        <v>0</v>
      </c>
      <c r="H44" s="58">
        <v>0</v>
      </c>
      <c r="I44" s="58">
        <v>3</v>
      </c>
      <c r="J44" s="58">
        <v>19</v>
      </c>
      <c r="K44" s="58">
        <v>62</v>
      </c>
      <c r="L44" s="58">
        <v>115</v>
      </c>
      <c r="M44" s="194">
        <f t="shared" si="5"/>
        <v>49</v>
      </c>
      <c r="N44" s="194">
        <f t="shared" si="6"/>
        <v>57</v>
      </c>
      <c r="O44" s="52">
        <v>34</v>
      </c>
      <c r="P44" s="52">
        <v>22</v>
      </c>
      <c r="Q44" s="6"/>
      <c r="R44" s="6"/>
    </row>
    <row r="45" spans="1:18" ht="12.75">
      <c r="A45" s="55">
        <v>37</v>
      </c>
      <c r="B45" s="52" t="s">
        <v>225</v>
      </c>
      <c r="C45" s="52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194">
        <f t="shared" si="5"/>
        <v>0</v>
      </c>
      <c r="N45" s="194">
        <f t="shared" si="6"/>
        <v>0</v>
      </c>
      <c r="O45" s="52">
        <v>1</v>
      </c>
      <c r="P45" s="52">
        <v>4</v>
      </c>
      <c r="Q45" s="6"/>
      <c r="R45" s="6"/>
    </row>
    <row r="46" spans="1:18" ht="12.75">
      <c r="A46" s="55">
        <v>38</v>
      </c>
      <c r="B46" s="52" t="s">
        <v>456</v>
      </c>
      <c r="C46" s="52">
        <v>850</v>
      </c>
      <c r="D46" s="58">
        <v>651</v>
      </c>
      <c r="E46" s="58">
        <v>61</v>
      </c>
      <c r="F46" s="58">
        <v>70</v>
      </c>
      <c r="G46" s="58">
        <v>2</v>
      </c>
      <c r="H46" s="58">
        <v>2</v>
      </c>
      <c r="I46" s="58">
        <v>0</v>
      </c>
      <c r="J46" s="58">
        <v>0</v>
      </c>
      <c r="K46" s="58">
        <v>7</v>
      </c>
      <c r="L46" s="58">
        <v>24</v>
      </c>
      <c r="M46" s="194">
        <f>E46-G46-I46-K46</f>
        <v>52</v>
      </c>
      <c r="N46" s="194">
        <f>F46-H46-J46-L46</f>
        <v>44</v>
      </c>
      <c r="O46" s="52">
        <v>0</v>
      </c>
      <c r="P46" s="52">
        <v>0</v>
      </c>
      <c r="Q46" s="6"/>
      <c r="R46" s="6"/>
    </row>
    <row r="47" spans="1:18" ht="12.75">
      <c r="A47" s="55">
        <v>39</v>
      </c>
      <c r="B47" s="52" t="s">
        <v>537</v>
      </c>
      <c r="C47" s="52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194">
        <f t="shared" si="5"/>
        <v>0</v>
      </c>
      <c r="N47" s="194">
        <f t="shared" si="6"/>
        <v>0</v>
      </c>
      <c r="O47" s="52">
        <v>0</v>
      </c>
      <c r="P47" s="52">
        <v>0</v>
      </c>
      <c r="Q47" s="6"/>
      <c r="R47" s="6"/>
    </row>
    <row r="48" spans="1:18" s="169" customFormat="1" ht="14.25">
      <c r="A48" s="167"/>
      <c r="B48" s="131" t="s">
        <v>227</v>
      </c>
      <c r="C48" s="131">
        <f aca="true" t="shared" si="7" ref="C48:P48">SUM(C35:C47)</f>
        <v>43235</v>
      </c>
      <c r="D48" s="168">
        <f t="shared" si="7"/>
        <v>18917</v>
      </c>
      <c r="E48" s="168">
        <f t="shared" si="7"/>
        <v>14259</v>
      </c>
      <c r="F48" s="168">
        <f t="shared" si="7"/>
        <v>7263</v>
      </c>
      <c r="G48" s="168">
        <f t="shared" si="7"/>
        <v>2605</v>
      </c>
      <c r="H48" s="168">
        <f t="shared" si="7"/>
        <v>3240</v>
      </c>
      <c r="I48" s="168">
        <f t="shared" si="7"/>
        <v>102</v>
      </c>
      <c r="J48" s="168">
        <f t="shared" si="7"/>
        <v>91</v>
      </c>
      <c r="K48" s="168">
        <f t="shared" si="7"/>
        <v>357</v>
      </c>
      <c r="L48" s="168">
        <f t="shared" si="7"/>
        <v>716</v>
      </c>
      <c r="M48" s="201">
        <f t="shared" si="7"/>
        <v>11195</v>
      </c>
      <c r="N48" s="201">
        <f t="shared" si="7"/>
        <v>3216</v>
      </c>
      <c r="O48" s="131">
        <f t="shared" si="7"/>
        <v>224</v>
      </c>
      <c r="P48" s="131">
        <f t="shared" si="7"/>
        <v>127</v>
      </c>
      <c r="Q48" s="171"/>
      <c r="R48" s="171"/>
    </row>
    <row r="49" spans="1:16" s="169" customFormat="1" ht="14.25">
      <c r="A49" s="167"/>
      <c r="B49" s="90" t="s">
        <v>125</v>
      </c>
      <c r="C49" s="131">
        <f aca="true" t="shared" si="8" ref="C49:P49">C26+C34+C48</f>
        <v>2161243</v>
      </c>
      <c r="D49" s="168">
        <f t="shared" si="8"/>
        <v>614056</v>
      </c>
      <c r="E49" s="168">
        <f t="shared" si="8"/>
        <v>396745</v>
      </c>
      <c r="F49" s="168">
        <f t="shared" si="8"/>
        <v>352481</v>
      </c>
      <c r="G49" s="168">
        <f t="shared" si="8"/>
        <v>145063</v>
      </c>
      <c r="H49" s="168">
        <f t="shared" si="8"/>
        <v>119648</v>
      </c>
      <c r="I49" s="168">
        <f t="shared" si="8"/>
        <v>20137</v>
      </c>
      <c r="J49" s="168">
        <f t="shared" si="8"/>
        <v>23250</v>
      </c>
      <c r="K49" s="168">
        <f t="shared" si="8"/>
        <v>100261</v>
      </c>
      <c r="L49" s="168">
        <f t="shared" si="8"/>
        <v>109824</v>
      </c>
      <c r="M49" s="201">
        <f t="shared" si="8"/>
        <v>136928</v>
      </c>
      <c r="N49" s="201">
        <f t="shared" si="8"/>
        <v>102828</v>
      </c>
      <c r="O49" s="131">
        <f t="shared" si="8"/>
        <v>52867</v>
      </c>
      <c r="P49" s="131">
        <f t="shared" si="8"/>
        <v>29516</v>
      </c>
    </row>
    <row r="50" spans="1:16" ht="12.75">
      <c r="A50" s="51"/>
      <c r="B50" s="52"/>
      <c r="C50" s="52"/>
      <c r="D50" s="58"/>
      <c r="E50" s="58"/>
      <c r="F50" s="58"/>
      <c r="G50" s="59"/>
      <c r="H50" s="59"/>
      <c r="I50" s="59"/>
      <c r="J50" s="59"/>
      <c r="K50" s="58"/>
      <c r="L50" s="58"/>
      <c r="M50" s="194"/>
      <c r="N50" s="194"/>
      <c r="O50" s="52"/>
      <c r="P50" s="52"/>
    </row>
    <row r="51" spans="1:16" ht="12.75">
      <c r="A51" s="51"/>
      <c r="B51" s="52"/>
      <c r="C51" s="52"/>
      <c r="D51" s="58"/>
      <c r="E51" s="58"/>
      <c r="F51" s="58"/>
      <c r="G51" s="59"/>
      <c r="H51" s="59"/>
      <c r="I51" s="59"/>
      <c r="J51" s="59"/>
      <c r="K51" s="58"/>
      <c r="L51" s="58"/>
      <c r="M51" s="194"/>
      <c r="N51" s="194"/>
      <c r="O51" s="52"/>
      <c r="P51" s="52"/>
    </row>
    <row r="52" spans="1:16" ht="12.75">
      <c r="A52" s="51"/>
      <c r="B52" s="52"/>
      <c r="C52" s="52"/>
      <c r="D52" s="58"/>
      <c r="E52" s="58"/>
      <c r="F52" s="58"/>
      <c r="G52" s="59"/>
      <c r="H52" s="59"/>
      <c r="I52" s="59"/>
      <c r="J52" s="59"/>
      <c r="K52" s="58"/>
      <c r="L52" s="58"/>
      <c r="M52" s="194"/>
      <c r="N52" s="194"/>
      <c r="O52" s="52"/>
      <c r="P52" s="52"/>
    </row>
    <row r="53" spans="1:16" ht="12.75">
      <c r="A53" s="53" t="s">
        <v>4</v>
      </c>
      <c r="B53" s="53" t="s">
        <v>5</v>
      </c>
      <c r="C53" s="869"/>
      <c r="D53" s="869"/>
      <c r="E53" s="869"/>
      <c r="F53" s="869"/>
      <c r="G53" s="783" t="s">
        <v>214</v>
      </c>
      <c r="H53" s="783"/>
      <c r="I53" s="783"/>
      <c r="J53" s="783"/>
      <c r="K53" s="783"/>
      <c r="L53" s="783"/>
      <c r="M53" s="783"/>
      <c r="N53" s="783"/>
      <c r="O53" s="52"/>
      <c r="P53" s="52"/>
    </row>
    <row r="54" spans="1:16" ht="12.75">
      <c r="A54" s="53"/>
      <c r="B54" s="53"/>
      <c r="C54" s="869" t="s">
        <v>45</v>
      </c>
      <c r="D54" s="869"/>
      <c r="E54" s="783" t="s">
        <v>46</v>
      </c>
      <c r="F54" s="783"/>
      <c r="G54" s="783" t="s">
        <v>121</v>
      </c>
      <c r="H54" s="783"/>
      <c r="I54" s="783" t="s">
        <v>62</v>
      </c>
      <c r="J54" s="783"/>
      <c r="K54" s="783" t="s">
        <v>63</v>
      </c>
      <c r="L54" s="783"/>
      <c r="M54" s="784" t="s">
        <v>122</v>
      </c>
      <c r="N54" s="784"/>
      <c r="O54" s="869" t="s">
        <v>202</v>
      </c>
      <c r="P54" s="869"/>
    </row>
    <row r="55" spans="1:16" ht="12.75">
      <c r="A55" s="132"/>
      <c r="B55" s="132"/>
      <c r="C55" s="85" t="s">
        <v>57</v>
      </c>
      <c r="D55" s="134" t="s">
        <v>64</v>
      </c>
      <c r="E55" s="134" t="s">
        <v>57</v>
      </c>
      <c r="F55" s="134" t="s">
        <v>64</v>
      </c>
      <c r="G55" s="134" t="s">
        <v>57</v>
      </c>
      <c r="H55" s="134" t="s">
        <v>64</v>
      </c>
      <c r="I55" s="134" t="s">
        <v>57</v>
      </c>
      <c r="J55" s="134" t="s">
        <v>64</v>
      </c>
      <c r="K55" s="134" t="s">
        <v>57</v>
      </c>
      <c r="L55" s="134" t="s">
        <v>64</v>
      </c>
      <c r="M55" s="273" t="s">
        <v>57</v>
      </c>
      <c r="N55" s="273" t="s">
        <v>64</v>
      </c>
      <c r="O55" s="52"/>
      <c r="P55" s="52"/>
    </row>
    <row r="56" spans="1:18" ht="12.75">
      <c r="A56" s="55">
        <v>40</v>
      </c>
      <c r="B56" s="58" t="s">
        <v>79</v>
      </c>
      <c r="C56" s="52">
        <v>70920</v>
      </c>
      <c r="D56" s="58">
        <v>12020</v>
      </c>
      <c r="E56" s="58">
        <v>7350</v>
      </c>
      <c r="F56" s="58">
        <v>3114</v>
      </c>
      <c r="G56" s="58">
        <v>6745</v>
      </c>
      <c r="H56" s="58">
        <v>3005</v>
      </c>
      <c r="I56" s="58">
        <v>210</v>
      </c>
      <c r="J56" s="58">
        <v>31</v>
      </c>
      <c r="K56" s="58">
        <v>335</v>
      </c>
      <c r="L56" s="58">
        <v>55</v>
      </c>
      <c r="M56" s="194">
        <f aca="true" t="shared" si="9" ref="M56:M63">E56-G56-I56-K56</f>
        <v>60</v>
      </c>
      <c r="N56" s="194">
        <f aca="true" t="shared" si="10" ref="N56:N63">F56-H56-J56-L56</f>
        <v>23</v>
      </c>
      <c r="O56" s="52">
        <v>0</v>
      </c>
      <c r="P56" s="52">
        <v>0</v>
      </c>
      <c r="Q56" s="6"/>
      <c r="R56" s="6"/>
    </row>
    <row r="57" spans="1:18" ht="12.75">
      <c r="A57" s="55">
        <v>41</v>
      </c>
      <c r="B57" s="58" t="s">
        <v>284</v>
      </c>
      <c r="C57" s="52">
        <v>131955</v>
      </c>
      <c r="D57" s="58">
        <v>57328</v>
      </c>
      <c r="E57" s="58">
        <v>56119</v>
      </c>
      <c r="F57" s="58">
        <v>25279</v>
      </c>
      <c r="G57" s="58">
        <v>41017</v>
      </c>
      <c r="H57" s="58">
        <v>19574</v>
      </c>
      <c r="I57" s="58">
        <v>8551</v>
      </c>
      <c r="J57" s="58">
        <v>2295</v>
      </c>
      <c r="K57" s="58">
        <v>2079</v>
      </c>
      <c r="L57" s="58">
        <v>1568</v>
      </c>
      <c r="M57" s="194">
        <f t="shared" si="9"/>
        <v>4472</v>
      </c>
      <c r="N57" s="194">
        <f t="shared" si="10"/>
        <v>1842</v>
      </c>
      <c r="O57" s="52">
        <v>7781</v>
      </c>
      <c r="P57" s="52">
        <v>3817</v>
      </c>
      <c r="Q57" s="6"/>
      <c r="R57" s="6"/>
    </row>
    <row r="58" spans="1:18" ht="12.75">
      <c r="A58" s="55">
        <v>42</v>
      </c>
      <c r="B58" s="58" t="s">
        <v>30</v>
      </c>
      <c r="C58" s="52">
        <v>6997</v>
      </c>
      <c r="D58" s="58">
        <v>7991</v>
      </c>
      <c r="E58" s="58">
        <v>970</v>
      </c>
      <c r="F58" s="58">
        <v>471</v>
      </c>
      <c r="G58" s="58">
        <v>868</v>
      </c>
      <c r="H58" s="58">
        <v>380</v>
      </c>
      <c r="I58" s="58">
        <v>9</v>
      </c>
      <c r="J58" s="58">
        <v>1</v>
      </c>
      <c r="K58" s="58">
        <v>63</v>
      </c>
      <c r="L58" s="58">
        <v>59</v>
      </c>
      <c r="M58" s="194">
        <f t="shared" si="9"/>
        <v>30</v>
      </c>
      <c r="N58" s="194">
        <f t="shared" si="10"/>
        <v>31</v>
      </c>
      <c r="O58" s="52">
        <v>122</v>
      </c>
      <c r="P58" s="52">
        <v>123</v>
      </c>
      <c r="Q58" s="6"/>
      <c r="R58" s="6"/>
    </row>
    <row r="59" spans="1:18" ht="12.75">
      <c r="A59" s="55">
        <v>43</v>
      </c>
      <c r="B59" s="58" t="s">
        <v>237</v>
      </c>
      <c r="C59" s="52">
        <v>63255</v>
      </c>
      <c r="D59" s="58">
        <v>12853</v>
      </c>
      <c r="E59" s="58">
        <v>11764</v>
      </c>
      <c r="F59" s="58">
        <v>6149</v>
      </c>
      <c r="G59" s="58">
        <v>7577</v>
      </c>
      <c r="H59" s="58">
        <v>3854</v>
      </c>
      <c r="I59" s="58">
        <v>347</v>
      </c>
      <c r="J59" s="58">
        <v>105</v>
      </c>
      <c r="K59" s="58">
        <v>2247</v>
      </c>
      <c r="L59" s="58">
        <v>986</v>
      </c>
      <c r="M59" s="194">
        <f t="shared" si="9"/>
        <v>1593</v>
      </c>
      <c r="N59" s="194">
        <f t="shared" si="10"/>
        <v>1204</v>
      </c>
      <c r="O59" s="52">
        <v>562</v>
      </c>
      <c r="P59" s="52">
        <v>160</v>
      </c>
      <c r="Q59" s="6"/>
      <c r="R59" s="6"/>
    </row>
    <row r="60" spans="1:18" ht="12.75">
      <c r="A60" s="55">
        <v>44</v>
      </c>
      <c r="B60" s="58" t="s">
        <v>29</v>
      </c>
      <c r="C60" s="52">
        <v>150539</v>
      </c>
      <c r="D60" s="58">
        <v>26195</v>
      </c>
      <c r="E60" s="58">
        <v>10909</v>
      </c>
      <c r="F60" s="58">
        <v>3455</v>
      </c>
      <c r="G60" s="58">
        <v>3444</v>
      </c>
      <c r="H60" s="58">
        <v>1070</v>
      </c>
      <c r="I60" s="58">
        <v>1210</v>
      </c>
      <c r="J60" s="58">
        <v>276</v>
      </c>
      <c r="K60" s="58">
        <v>3642</v>
      </c>
      <c r="L60" s="58">
        <v>1005</v>
      </c>
      <c r="M60" s="194">
        <f t="shared" si="9"/>
        <v>2613</v>
      </c>
      <c r="N60" s="194">
        <f t="shared" si="10"/>
        <v>1104</v>
      </c>
      <c r="O60" s="52">
        <v>1258</v>
      </c>
      <c r="P60" s="52">
        <v>920</v>
      </c>
      <c r="Q60" s="6"/>
      <c r="R60" s="6"/>
    </row>
    <row r="61" spans="1:18" ht="12.75">
      <c r="A61" s="55">
        <v>45</v>
      </c>
      <c r="B61" s="58" t="s">
        <v>575</v>
      </c>
      <c r="C61" s="52">
        <v>253214</v>
      </c>
      <c r="D61" s="58">
        <v>33461</v>
      </c>
      <c r="E61" s="58">
        <v>29241</v>
      </c>
      <c r="F61" s="58">
        <v>17832</v>
      </c>
      <c r="G61" s="58">
        <v>14301</v>
      </c>
      <c r="H61" s="58">
        <v>11928</v>
      </c>
      <c r="I61" s="58">
        <v>537</v>
      </c>
      <c r="J61" s="58">
        <v>364</v>
      </c>
      <c r="K61" s="58">
        <v>7827</v>
      </c>
      <c r="L61" s="58">
        <v>2881</v>
      </c>
      <c r="M61" s="194">
        <f t="shared" si="9"/>
        <v>6576</v>
      </c>
      <c r="N61" s="194">
        <f t="shared" si="10"/>
        <v>2659</v>
      </c>
      <c r="O61" s="52">
        <v>1482</v>
      </c>
      <c r="P61" s="52">
        <v>321</v>
      </c>
      <c r="Q61" s="6"/>
      <c r="R61" s="6"/>
    </row>
    <row r="62" spans="1:18" ht="12.75">
      <c r="A62" s="55">
        <v>46</v>
      </c>
      <c r="B62" s="58" t="s">
        <v>25</v>
      </c>
      <c r="C62" s="52">
        <v>43125</v>
      </c>
      <c r="D62" s="58">
        <v>4604</v>
      </c>
      <c r="E62" s="58">
        <v>2472</v>
      </c>
      <c r="F62" s="58">
        <v>940</v>
      </c>
      <c r="G62" s="58">
        <v>1448</v>
      </c>
      <c r="H62" s="58">
        <v>503</v>
      </c>
      <c r="I62" s="58">
        <v>166</v>
      </c>
      <c r="J62" s="58">
        <v>23</v>
      </c>
      <c r="K62" s="58">
        <v>368</v>
      </c>
      <c r="L62" s="58">
        <v>54</v>
      </c>
      <c r="M62" s="194">
        <f t="shared" si="9"/>
        <v>490</v>
      </c>
      <c r="N62" s="194">
        <f t="shared" si="10"/>
        <v>360</v>
      </c>
      <c r="O62" s="52">
        <v>205</v>
      </c>
      <c r="P62" s="52">
        <v>58</v>
      </c>
      <c r="Q62" s="6"/>
      <c r="R62" s="6"/>
    </row>
    <row r="63" spans="1:18" ht="12.75">
      <c r="A63" s="55">
        <v>47</v>
      </c>
      <c r="B63" s="58" t="s">
        <v>28</v>
      </c>
      <c r="C63" s="52">
        <v>10445</v>
      </c>
      <c r="D63" s="58">
        <v>2824</v>
      </c>
      <c r="E63" s="58">
        <v>1560</v>
      </c>
      <c r="F63" s="58">
        <v>1525</v>
      </c>
      <c r="G63" s="58">
        <v>765</v>
      </c>
      <c r="H63" s="58">
        <v>781</v>
      </c>
      <c r="I63" s="58">
        <v>42</v>
      </c>
      <c r="J63" s="58">
        <v>15</v>
      </c>
      <c r="K63" s="58">
        <v>360</v>
      </c>
      <c r="L63" s="58">
        <v>336</v>
      </c>
      <c r="M63" s="194">
        <f t="shared" si="9"/>
        <v>393</v>
      </c>
      <c r="N63" s="194">
        <f t="shared" si="10"/>
        <v>393</v>
      </c>
      <c r="O63" s="52">
        <v>0</v>
      </c>
      <c r="P63" s="52">
        <v>0</v>
      </c>
      <c r="Q63" s="6"/>
      <c r="R63" s="6"/>
    </row>
    <row r="64" spans="1:16" s="169" customFormat="1" ht="14.25">
      <c r="A64" s="51"/>
      <c r="B64" s="90" t="s">
        <v>125</v>
      </c>
      <c r="C64" s="131">
        <f aca="true" t="shared" si="11" ref="C64:P64">SUM(C56:C63)</f>
        <v>730450</v>
      </c>
      <c r="D64" s="168">
        <f t="shared" si="11"/>
        <v>157276</v>
      </c>
      <c r="E64" s="168">
        <f t="shared" si="11"/>
        <v>120385</v>
      </c>
      <c r="F64" s="168">
        <f t="shared" si="11"/>
        <v>58765</v>
      </c>
      <c r="G64" s="168">
        <f t="shared" si="11"/>
        <v>76165</v>
      </c>
      <c r="H64" s="168">
        <f t="shared" si="11"/>
        <v>41095</v>
      </c>
      <c r="I64" s="168">
        <f t="shared" si="11"/>
        <v>11072</v>
      </c>
      <c r="J64" s="168">
        <f t="shared" si="11"/>
        <v>3110</v>
      </c>
      <c r="K64" s="168">
        <f t="shared" si="11"/>
        <v>16921</v>
      </c>
      <c r="L64" s="168">
        <f t="shared" si="11"/>
        <v>6944</v>
      </c>
      <c r="M64" s="201">
        <f t="shared" si="11"/>
        <v>16227</v>
      </c>
      <c r="N64" s="201">
        <f t="shared" si="11"/>
        <v>7616</v>
      </c>
      <c r="O64" s="131">
        <f t="shared" si="11"/>
        <v>11410</v>
      </c>
      <c r="P64" s="131">
        <f t="shared" si="11"/>
        <v>5399</v>
      </c>
    </row>
    <row r="65" spans="1:16" ht="12.75">
      <c r="A65" s="51"/>
      <c r="B65" s="49" t="s">
        <v>36</v>
      </c>
      <c r="C65" s="52"/>
      <c r="D65" s="58"/>
      <c r="E65" s="58"/>
      <c r="F65" s="58"/>
      <c r="G65" s="58"/>
      <c r="H65" s="58"/>
      <c r="I65" s="58"/>
      <c r="J65" s="58"/>
      <c r="K65" s="58"/>
      <c r="L65" s="58"/>
      <c r="M65" s="194"/>
      <c r="N65" s="194"/>
      <c r="O65" s="52"/>
      <c r="P65" s="52"/>
    </row>
    <row r="66" spans="1:16" ht="12.75">
      <c r="A66" s="51">
        <v>48</v>
      </c>
      <c r="B66" s="52" t="s">
        <v>34</v>
      </c>
      <c r="C66" s="52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194">
        <f>E66-G66-I66-K66</f>
        <v>0</v>
      </c>
      <c r="N66" s="194">
        <f>F66-H66-J66-L66</f>
        <v>0</v>
      </c>
      <c r="O66" s="52">
        <v>0</v>
      </c>
      <c r="P66" s="52">
        <v>0</v>
      </c>
    </row>
    <row r="67" spans="1:16" ht="12.75">
      <c r="A67" s="51">
        <v>49</v>
      </c>
      <c r="B67" s="52" t="s">
        <v>132</v>
      </c>
      <c r="C67" s="52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194">
        <f>E67-G67-I67-K67</f>
        <v>0</v>
      </c>
      <c r="N67" s="194">
        <f>F67-H67-J67-L67</f>
        <v>0</v>
      </c>
      <c r="O67" s="52">
        <v>0</v>
      </c>
      <c r="P67" s="52">
        <v>0</v>
      </c>
    </row>
    <row r="68" spans="1:16" s="169" customFormat="1" ht="14.25">
      <c r="A68" s="167"/>
      <c r="B68" s="90" t="s">
        <v>125</v>
      </c>
      <c r="C68" s="131">
        <f aca="true" t="shared" si="12" ref="C68:P68">SUM(C66:C67)</f>
        <v>0</v>
      </c>
      <c r="D68" s="168">
        <f t="shared" si="12"/>
        <v>0</v>
      </c>
      <c r="E68" s="168">
        <f t="shared" si="12"/>
        <v>0</v>
      </c>
      <c r="F68" s="168">
        <f t="shared" si="12"/>
        <v>0</v>
      </c>
      <c r="G68" s="168">
        <f t="shared" si="12"/>
        <v>0</v>
      </c>
      <c r="H68" s="168">
        <f t="shared" si="12"/>
        <v>0</v>
      </c>
      <c r="I68" s="168">
        <f t="shared" si="12"/>
        <v>0</v>
      </c>
      <c r="J68" s="168">
        <f t="shared" si="12"/>
        <v>0</v>
      </c>
      <c r="K68" s="168">
        <f t="shared" si="12"/>
        <v>0</v>
      </c>
      <c r="L68" s="168">
        <f t="shared" si="12"/>
        <v>0</v>
      </c>
      <c r="M68" s="201">
        <f t="shared" si="12"/>
        <v>0</v>
      </c>
      <c r="N68" s="201">
        <f t="shared" si="12"/>
        <v>0</v>
      </c>
      <c r="O68" s="131">
        <f t="shared" si="12"/>
        <v>0</v>
      </c>
      <c r="P68" s="131">
        <f t="shared" si="12"/>
        <v>0</v>
      </c>
    </row>
    <row r="69" spans="1:16" s="169" customFormat="1" ht="14.25">
      <c r="A69" s="167"/>
      <c r="B69" s="90" t="s">
        <v>35</v>
      </c>
      <c r="C69" s="131">
        <f aca="true" t="shared" si="13" ref="C69:P69">+C49+C64+C68</f>
        <v>2891693</v>
      </c>
      <c r="D69" s="168">
        <f t="shared" si="13"/>
        <v>771332</v>
      </c>
      <c r="E69" s="168">
        <f t="shared" si="13"/>
        <v>517130</v>
      </c>
      <c r="F69" s="168">
        <f t="shared" si="13"/>
        <v>411246</v>
      </c>
      <c r="G69" s="168">
        <f t="shared" si="13"/>
        <v>221228</v>
      </c>
      <c r="H69" s="168">
        <f t="shared" si="13"/>
        <v>160743</v>
      </c>
      <c r="I69" s="168">
        <f t="shared" si="13"/>
        <v>31209</v>
      </c>
      <c r="J69" s="168">
        <f t="shared" si="13"/>
        <v>26360</v>
      </c>
      <c r="K69" s="168">
        <f t="shared" si="13"/>
        <v>117182</v>
      </c>
      <c r="L69" s="168">
        <f t="shared" si="13"/>
        <v>116768</v>
      </c>
      <c r="M69" s="201">
        <f t="shared" si="13"/>
        <v>153155</v>
      </c>
      <c r="N69" s="201">
        <f t="shared" si="13"/>
        <v>110444</v>
      </c>
      <c r="O69" s="131">
        <f t="shared" si="13"/>
        <v>64277</v>
      </c>
      <c r="P69" s="131">
        <f t="shared" si="13"/>
        <v>34915</v>
      </c>
    </row>
    <row r="79" spans="4:5" ht="12.75">
      <c r="D79" s="22">
        <v>18</v>
      </c>
      <c r="E79" s="22">
        <v>18</v>
      </c>
    </row>
    <row r="80" ht="12.75">
      <c r="E80" s="22">
        <v>18</v>
      </c>
    </row>
  </sheetData>
  <mergeCells count="18">
    <mergeCell ref="O5:P5"/>
    <mergeCell ref="G54:H54"/>
    <mergeCell ref="I54:J54"/>
    <mergeCell ref="K54:L54"/>
    <mergeCell ref="M54:N54"/>
    <mergeCell ref="O54:P54"/>
    <mergeCell ref="G5:H5"/>
    <mergeCell ref="I5:J5"/>
    <mergeCell ref="K5:L5"/>
    <mergeCell ref="C54:D54"/>
    <mergeCell ref="C5:D5"/>
    <mergeCell ref="E54:F54"/>
    <mergeCell ref="E5:F5"/>
    <mergeCell ref="G4:N4"/>
    <mergeCell ref="M5:N5"/>
    <mergeCell ref="C4:F4"/>
    <mergeCell ref="C53:F53"/>
    <mergeCell ref="G53:N53"/>
  </mergeCells>
  <printOptions gridLines="1" horizontalCentered="1"/>
  <pageMargins left="0.75" right="0.75" top="0.75" bottom="0.75" header="0.5" footer="0.5"/>
  <pageSetup blackAndWhite="1" horizontalDpi="300" verticalDpi="300" orientation="landscape" paperSize="9" scale="75" r:id="rId2"/>
  <rowBreaks count="1" manualBreakCount="1">
    <brk id="49" max="25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2:S74"/>
  <sheetViews>
    <sheetView workbookViewId="0" topLeftCell="J43">
      <selection activeCell="I58" sqref="I58"/>
    </sheetView>
  </sheetViews>
  <sheetFormatPr defaultColWidth="9.140625" defaultRowHeight="12.75"/>
  <cols>
    <col min="1" max="1" width="3.7109375" style="106" customWidth="1"/>
    <col min="2" max="2" width="24.421875" style="106" customWidth="1"/>
    <col min="3" max="3" width="9.28125" style="22" bestFit="1" customWidth="1"/>
    <col min="4" max="4" width="9.28125" style="22" customWidth="1"/>
    <col min="5" max="5" width="9.421875" style="22" customWidth="1"/>
    <col min="6" max="6" width="11.00390625" style="22" customWidth="1"/>
    <col min="7" max="7" width="9.421875" style="22" customWidth="1"/>
    <col min="8" max="8" width="9.7109375" style="22" customWidth="1"/>
    <col min="9" max="10" width="9.28125" style="22" bestFit="1" customWidth="1"/>
    <col min="11" max="11" width="8.7109375" style="102" customWidth="1"/>
    <col min="12" max="12" width="10.7109375" style="102" customWidth="1"/>
    <col min="13" max="13" width="9.28125" style="22" bestFit="1" customWidth="1"/>
    <col min="14" max="14" width="12.7109375" style="22" bestFit="1" customWidth="1"/>
    <col min="15" max="15" width="9.28125" style="22" bestFit="1" customWidth="1"/>
    <col min="16" max="16" width="12.7109375" style="22" bestFit="1" customWidth="1"/>
    <col min="17" max="18" width="9.140625" style="22" customWidth="1"/>
    <col min="19" max="16384" width="9.140625" style="106" customWidth="1"/>
  </cols>
  <sheetData>
    <row r="1" ht="15" customHeight="1"/>
    <row r="2" spans="1:2" ht="15" customHeight="1">
      <c r="A2" s="108"/>
      <c r="B2" s="108"/>
    </row>
    <row r="3" spans="11:12" ht="15" customHeight="1">
      <c r="K3" s="196"/>
      <c r="L3" s="196"/>
    </row>
    <row r="4" spans="1:18" ht="12.75">
      <c r="A4" s="499"/>
      <c r="B4" s="499"/>
      <c r="C4" s="730" t="s">
        <v>624</v>
      </c>
      <c r="D4" s="730"/>
      <c r="E4" s="730"/>
      <c r="F4" s="730"/>
      <c r="G4" s="730"/>
      <c r="H4" s="730"/>
      <c r="I4" s="730"/>
      <c r="J4" s="730"/>
      <c r="K4" s="730"/>
      <c r="L4" s="730"/>
      <c r="M4" s="867" t="s">
        <v>3</v>
      </c>
      <c r="N4" s="868"/>
      <c r="O4" s="224"/>
      <c r="P4" s="225"/>
      <c r="Q4" s="224"/>
      <c r="R4" s="225"/>
    </row>
    <row r="5" spans="1:18" ht="12.75">
      <c r="A5" s="501"/>
      <c r="B5" s="501"/>
      <c r="C5" s="785" t="s">
        <v>251</v>
      </c>
      <c r="D5" s="786"/>
      <c r="E5" s="785" t="s">
        <v>250</v>
      </c>
      <c r="F5" s="786"/>
      <c r="G5" s="785" t="s">
        <v>87</v>
      </c>
      <c r="H5" s="786"/>
      <c r="I5" s="785" t="s">
        <v>255</v>
      </c>
      <c r="J5" s="786"/>
      <c r="K5" s="789" t="s">
        <v>254</v>
      </c>
      <c r="L5" s="864"/>
      <c r="M5" s="865" t="s">
        <v>86</v>
      </c>
      <c r="N5" s="866"/>
      <c r="O5" s="865" t="s">
        <v>141</v>
      </c>
      <c r="P5" s="866"/>
      <c r="Q5" s="865" t="s">
        <v>145</v>
      </c>
      <c r="R5" s="866"/>
    </row>
    <row r="6" spans="1:18" ht="12.75">
      <c r="A6" s="501" t="s">
        <v>4</v>
      </c>
      <c r="B6" s="501" t="s">
        <v>5</v>
      </c>
      <c r="C6" s="140" t="s">
        <v>57</v>
      </c>
      <c r="D6" s="140" t="s">
        <v>90</v>
      </c>
      <c r="E6" s="140" t="s">
        <v>57</v>
      </c>
      <c r="F6" s="140" t="s">
        <v>90</v>
      </c>
      <c r="G6" s="140" t="s">
        <v>57</v>
      </c>
      <c r="H6" s="140" t="s">
        <v>90</v>
      </c>
      <c r="I6" s="140" t="s">
        <v>57</v>
      </c>
      <c r="J6" s="219" t="s">
        <v>90</v>
      </c>
      <c r="K6" s="278" t="s">
        <v>57</v>
      </c>
      <c r="L6" s="278" t="s">
        <v>90</v>
      </c>
      <c r="M6" s="760" t="s">
        <v>253</v>
      </c>
      <c r="N6" s="759"/>
      <c r="O6" s="760" t="s">
        <v>252</v>
      </c>
      <c r="P6" s="759"/>
      <c r="Q6" s="760" t="s">
        <v>146</v>
      </c>
      <c r="R6" s="759"/>
    </row>
    <row r="7" spans="1:18" ht="12.75">
      <c r="A7" s="190"/>
      <c r="B7" s="190"/>
      <c r="C7" s="60"/>
      <c r="D7" s="60"/>
      <c r="E7" s="60"/>
      <c r="F7" s="60"/>
      <c r="G7" s="60"/>
      <c r="H7" s="60"/>
      <c r="I7" s="60"/>
      <c r="J7" s="238"/>
      <c r="K7" s="279"/>
      <c r="L7" s="279"/>
      <c r="M7" s="134" t="s">
        <v>57</v>
      </c>
      <c r="N7" s="134" t="s">
        <v>90</v>
      </c>
      <c r="O7" s="134" t="s">
        <v>57</v>
      </c>
      <c r="P7" s="134" t="s">
        <v>90</v>
      </c>
      <c r="Q7" s="134" t="s">
        <v>57</v>
      </c>
      <c r="R7" s="134" t="s">
        <v>64</v>
      </c>
    </row>
    <row r="8" spans="1:18" ht="12.75">
      <c r="A8" s="55">
        <v>1</v>
      </c>
      <c r="B8" s="58" t="s">
        <v>7</v>
      </c>
      <c r="C8" s="58">
        <v>13</v>
      </c>
      <c r="D8" s="58">
        <v>16</v>
      </c>
      <c r="E8" s="58">
        <v>13</v>
      </c>
      <c r="F8" s="58">
        <v>16</v>
      </c>
      <c r="G8" s="58">
        <v>13</v>
      </c>
      <c r="H8" s="58">
        <v>16</v>
      </c>
      <c r="I8" s="58">
        <v>0</v>
      </c>
      <c r="J8" s="58">
        <v>0</v>
      </c>
      <c r="K8" s="194">
        <f>C8-E8-I8</f>
        <v>0</v>
      </c>
      <c r="L8" s="194">
        <f>D8-F8-J8</f>
        <v>0</v>
      </c>
      <c r="M8" s="58">
        <v>76</v>
      </c>
      <c r="N8" s="58">
        <v>312</v>
      </c>
      <c r="O8" s="58">
        <v>13</v>
      </c>
      <c r="P8" s="58">
        <v>14</v>
      </c>
      <c r="Q8" s="58">
        <v>1</v>
      </c>
      <c r="R8" s="58">
        <v>1</v>
      </c>
    </row>
    <row r="9" spans="1:18" ht="12.75">
      <c r="A9" s="55">
        <v>2</v>
      </c>
      <c r="B9" s="58" t="s">
        <v>8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194">
        <f aca="true" t="shared" si="0" ref="K9:K26">C9-E9-I9</f>
        <v>0</v>
      </c>
      <c r="L9" s="194">
        <f aca="true" t="shared" si="1" ref="L9:L26">D9-F9-J9</f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</row>
    <row r="10" spans="1:18" ht="12.75">
      <c r="A10" s="55">
        <v>3</v>
      </c>
      <c r="B10" s="58" t="s">
        <v>9</v>
      </c>
      <c r="C10" s="58">
        <v>24</v>
      </c>
      <c r="D10" s="58">
        <v>97</v>
      </c>
      <c r="E10" s="58">
        <v>24</v>
      </c>
      <c r="F10" s="58">
        <v>97</v>
      </c>
      <c r="G10" s="58">
        <v>24</v>
      </c>
      <c r="H10" s="58">
        <v>97</v>
      </c>
      <c r="I10" s="58">
        <v>0</v>
      </c>
      <c r="J10" s="58">
        <v>0</v>
      </c>
      <c r="K10" s="194">
        <f t="shared" si="0"/>
        <v>0</v>
      </c>
      <c r="L10" s="194">
        <f t="shared" si="1"/>
        <v>0</v>
      </c>
      <c r="M10" s="58">
        <v>45</v>
      </c>
      <c r="N10" s="58">
        <v>164</v>
      </c>
      <c r="O10" s="58">
        <v>28</v>
      </c>
      <c r="P10" s="58">
        <v>68</v>
      </c>
      <c r="Q10" s="58">
        <v>0</v>
      </c>
      <c r="R10" s="58">
        <v>0</v>
      </c>
    </row>
    <row r="11" spans="1:18" ht="12.75">
      <c r="A11" s="55">
        <v>4</v>
      </c>
      <c r="B11" s="58" t="s">
        <v>10</v>
      </c>
      <c r="C11" s="58">
        <v>8</v>
      </c>
      <c r="D11" s="58">
        <v>24</v>
      </c>
      <c r="E11" s="58">
        <v>8</v>
      </c>
      <c r="F11" s="58">
        <v>24</v>
      </c>
      <c r="G11" s="58">
        <v>8</v>
      </c>
      <c r="H11" s="58">
        <v>24</v>
      </c>
      <c r="I11" s="58">
        <v>0</v>
      </c>
      <c r="J11" s="58">
        <v>0</v>
      </c>
      <c r="K11" s="194">
        <f t="shared" si="0"/>
        <v>0</v>
      </c>
      <c r="L11" s="194">
        <f t="shared" si="1"/>
        <v>0</v>
      </c>
      <c r="M11" s="58">
        <v>476</v>
      </c>
      <c r="N11" s="58">
        <v>636</v>
      </c>
      <c r="O11" s="58">
        <v>72</v>
      </c>
      <c r="P11" s="58">
        <v>95</v>
      </c>
      <c r="Q11" s="58">
        <v>48</v>
      </c>
      <c r="R11" s="58">
        <v>81</v>
      </c>
    </row>
    <row r="12" spans="1:18" ht="12.75">
      <c r="A12" s="55">
        <v>5</v>
      </c>
      <c r="B12" s="58" t="s">
        <v>11</v>
      </c>
      <c r="C12" s="58">
        <v>3</v>
      </c>
      <c r="D12" s="58">
        <v>8</v>
      </c>
      <c r="E12" s="58">
        <v>3</v>
      </c>
      <c r="F12" s="58">
        <v>8</v>
      </c>
      <c r="G12" s="58">
        <v>3</v>
      </c>
      <c r="H12" s="58">
        <v>5</v>
      </c>
      <c r="I12" s="58">
        <v>0</v>
      </c>
      <c r="J12" s="58">
        <v>0</v>
      </c>
      <c r="K12" s="194">
        <f t="shared" si="0"/>
        <v>0</v>
      </c>
      <c r="L12" s="194">
        <f t="shared" si="1"/>
        <v>0</v>
      </c>
      <c r="M12" s="58">
        <v>5</v>
      </c>
      <c r="N12" s="58">
        <v>22</v>
      </c>
      <c r="O12" s="58">
        <v>0</v>
      </c>
      <c r="P12" s="58">
        <v>0</v>
      </c>
      <c r="Q12" s="58">
        <v>0</v>
      </c>
      <c r="R12" s="58">
        <v>0</v>
      </c>
    </row>
    <row r="13" spans="1:18" ht="12.75">
      <c r="A13" s="55">
        <v>6</v>
      </c>
      <c r="B13" s="58" t="s">
        <v>12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194">
        <f t="shared" si="0"/>
        <v>0</v>
      </c>
      <c r="L13" s="194">
        <f t="shared" si="1"/>
        <v>0</v>
      </c>
      <c r="M13" s="58">
        <v>8</v>
      </c>
      <c r="N13" s="58">
        <v>10</v>
      </c>
      <c r="O13" s="58">
        <v>1</v>
      </c>
      <c r="P13" s="58">
        <v>4</v>
      </c>
      <c r="Q13" s="58">
        <v>0</v>
      </c>
      <c r="R13" s="58">
        <v>0</v>
      </c>
    </row>
    <row r="14" spans="1:18" ht="12.75">
      <c r="A14" s="55">
        <v>7</v>
      </c>
      <c r="B14" s="58" t="s">
        <v>13</v>
      </c>
      <c r="C14" s="58">
        <v>7</v>
      </c>
      <c r="D14" s="58">
        <v>87</v>
      </c>
      <c r="E14" s="58">
        <v>3</v>
      </c>
      <c r="F14" s="58">
        <v>18</v>
      </c>
      <c r="G14" s="58">
        <v>2</v>
      </c>
      <c r="H14" s="58">
        <v>3</v>
      </c>
      <c r="I14" s="58">
        <v>0</v>
      </c>
      <c r="J14" s="58">
        <v>0</v>
      </c>
      <c r="K14" s="194">
        <f t="shared" si="0"/>
        <v>4</v>
      </c>
      <c r="L14" s="194">
        <f t="shared" si="1"/>
        <v>69</v>
      </c>
      <c r="M14" s="58">
        <v>688</v>
      </c>
      <c r="N14" s="58">
        <v>945</v>
      </c>
      <c r="O14" s="58">
        <v>330</v>
      </c>
      <c r="P14" s="58">
        <v>330</v>
      </c>
      <c r="Q14" s="58">
        <v>93</v>
      </c>
      <c r="R14" s="58">
        <v>134</v>
      </c>
    </row>
    <row r="15" spans="1:18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194">
        <f t="shared" si="0"/>
        <v>0</v>
      </c>
      <c r="L15" s="194">
        <f t="shared" si="1"/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</row>
    <row r="16" spans="1:18" ht="12.75">
      <c r="A16" s="55">
        <v>9</v>
      </c>
      <c r="B16" s="58" t="s">
        <v>14</v>
      </c>
      <c r="C16" s="58">
        <v>2</v>
      </c>
      <c r="D16" s="58">
        <v>18</v>
      </c>
      <c r="E16" s="58">
        <v>2</v>
      </c>
      <c r="F16" s="58">
        <v>18</v>
      </c>
      <c r="G16" s="58">
        <v>2</v>
      </c>
      <c r="H16" s="58">
        <v>11</v>
      </c>
      <c r="I16" s="58">
        <v>0</v>
      </c>
      <c r="J16" s="58">
        <v>0</v>
      </c>
      <c r="K16" s="194">
        <f t="shared" si="0"/>
        <v>0</v>
      </c>
      <c r="L16" s="194">
        <f t="shared" si="1"/>
        <v>0</v>
      </c>
      <c r="M16" s="58">
        <v>29</v>
      </c>
      <c r="N16" s="58">
        <v>156</v>
      </c>
      <c r="O16" s="58">
        <v>0</v>
      </c>
      <c r="P16" s="58">
        <v>0</v>
      </c>
      <c r="Q16" s="58">
        <v>8</v>
      </c>
      <c r="R16" s="58">
        <v>67</v>
      </c>
    </row>
    <row r="17" spans="1:18" ht="12.75">
      <c r="A17" s="55">
        <v>10</v>
      </c>
      <c r="B17" s="58" t="s">
        <v>15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194">
        <f t="shared" si="0"/>
        <v>0</v>
      </c>
      <c r="L17" s="194">
        <f t="shared" si="1"/>
        <v>0</v>
      </c>
      <c r="M17" s="58">
        <v>1</v>
      </c>
      <c r="N17" s="58">
        <v>6</v>
      </c>
      <c r="O17" s="58">
        <v>0</v>
      </c>
      <c r="P17" s="58">
        <v>0</v>
      </c>
      <c r="Q17" s="58">
        <v>0</v>
      </c>
      <c r="R17" s="58">
        <v>0</v>
      </c>
    </row>
    <row r="18" spans="1:18" ht="12.75">
      <c r="A18" s="55">
        <v>11</v>
      </c>
      <c r="B18" s="58" t="s">
        <v>16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194">
        <f t="shared" si="0"/>
        <v>0</v>
      </c>
      <c r="L18" s="194">
        <f t="shared" si="1"/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</row>
    <row r="19" spans="1:18" ht="12.75">
      <c r="A19" s="55">
        <v>12</v>
      </c>
      <c r="B19" s="58" t="s">
        <v>17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194">
        <f t="shared" si="0"/>
        <v>0</v>
      </c>
      <c r="L19" s="194">
        <f t="shared" si="1"/>
        <v>0</v>
      </c>
      <c r="M19" s="58">
        <v>8</v>
      </c>
      <c r="N19" s="58">
        <v>128</v>
      </c>
      <c r="O19" s="58">
        <v>0</v>
      </c>
      <c r="P19" s="58">
        <v>0</v>
      </c>
      <c r="Q19" s="58">
        <v>0</v>
      </c>
      <c r="R19" s="58">
        <v>0</v>
      </c>
    </row>
    <row r="20" spans="1:18" ht="12.75">
      <c r="A20" s="55">
        <v>13</v>
      </c>
      <c r="B20" s="58" t="s">
        <v>166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194">
        <f t="shared" si="0"/>
        <v>0</v>
      </c>
      <c r="L20" s="194">
        <f t="shared" si="1"/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</row>
    <row r="21" spans="1:18" ht="12.75">
      <c r="A21" s="55">
        <v>14</v>
      </c>
      <c r="B21" s="58" t="s">
        <v>78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194">
        <f t="shared" si="0"/>
        <v>0</v>
      </c>
      <c r="L21" s="194">
        <f t="shared" si="1"/>
        <v>0</v>
      </c>
      <c r="M21" s="58">
        <v>11</v>
      </c>
      <c r="N21" s="58">
        <v>30</v>
      </c>
      <c r="O21" s="58">
        <v>6</v>
      </c>
      <c r="P21" s="58">
        <v>24</v>
      </c>
      <c r="Q21" s="58">
        <v>0</v>
      </c>
      <c r="R21" s="58">
        <v>0</v>
      </c>
    </row>
    <row r="22" spans="1:19" ht="12.75">
      <c r="A22" s="55">
        <v>15</v>
      </c>
      <c r="B22" s="58" t="s">
        <v>106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194">
        <f t="shared" si="0"/>
        <v>0</v>
      </c>
      <c r="L22" s="194">
        <f t="shared" si="1"/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103"/>
    </row>
    <row r="23" spans="1:18" ht="12.75">
      <c r="A23" s="55">
        <v>16</v>
      </c>
      <c r="B23" s="58" t="s">
        <v>20</v>
      </c>
      <c r="C23" s="58">
        <v>5</v>
      </c>
      <c r="D23" s="58">
        <v>16</v>
      </c>
      <c r="E23" s="58">
        <v>5</v>
      </c>
      <c r="F23" s="58">
        <v>15</v>
      </c>
      <c r="G23" s="58">
        <v>5</v>
      </c>
      <c r="H23" s="58">
        <v>10</v>
      </c>
      <c r="I23" s="58">
        <v>0</v>
      </c>
      <c r="J23" s="58">
        <v>0</v>
      </c>
      <c r="K23" s="194">
        <f t="shared" si="0"/>
        <v>0</v>
      </c>
      <c r="L23" s="194">
        <f t="shared" si="1"/>
        <v>1</v>
      </c>
      <c r="M23" s="58">
        <v>46</v>
      </c>
      <c r="N23" s="58">
        <v>81</v>
      </c>
      <c r="O23" s="58">
        <v>5</v>
      </c>
      <c r="P23" s="58">
        <v>12</v>
      </c>
      <c r="Q23" s="58">
        <v>9</v>
      </c>
      <c r="R23" s="58">
        <v>22</v>
      </c>
    </row>
    <row r="24" spans="1:18" ht="12.75">
      <c r="A24" s="55">
        <v>17</v>
      </c>
      <c r="B24" s="58" t="s">
        <v>21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194">
        <f t="shared" si="0"/>
        <v>0</v>
      </c>
      <c r="L24" s="194">
        <f t="shared" si="1"/>
        <v>0</v>
      </c>
      <c r="M24" s="58">
        <v>11</v>
      </c>
      <c r="N24" s="58">
        <v>90</v>
      </c>
      <c r="O24" s="58">
        <v>0</v>
      </c>
      <c r="P24" s="58">
        <v>0</v>
      </c>
      <c r="Q24" s="58">
        <v>0</v>
      </c>
      <c r="R24" s="58">
        <v>0</v>
      </c>
    </row>
    <row r="25" spans="1:18" ht="12.75">
      <c r="A25" s="55">
        <v>18</v>
      </c>
      <c r="B25" s="5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194">
        <f t="shared" si="0"/>
        <v>0</v>
      </c>
      <c r="L25" s="194">
        <f t="shared" si="1"/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</row>
    <row r="26" spans="1:18" ht="12.75">
      <c r="A26" s="55">
        <v>19</v>
      </c>
      <c r="B26" s="58" t="s">
        <v>126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194">
        <f t="shared" si="0"/>
        <v>0</v>
      </c>
      <c r="L26" s="194">
        <f t="shared" si="1"/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</row>
    <row r="27" spans="1:18" s="236" customFormat="1" ht="14.25">
      <c r="A27" s="207"/>
      <c r="B27" s="168" t="s">
        <v>226</v>
      </c>
      <c r="C27" s="168">
        <f>SUM(C8:C26)</f>
        <v>62</v>
      </c>
      <c r="D27" s="168">
        <f>SUM(D8:D26)</f>
        <v>266</v>
      </c>
      <c r="E27" s="168">
        <f aca="true" t="shared" si="2" ref="E27:P27">SUM(E8:E26)</f>
        <v>58</v>
      </c>
      <c r="F27" s="168">
        <f t="shared" si="2"/>
        <v>196</v>
      </c>
      <c r="G27" s="168">
        <f t="shared" si="2"/>
        <v>57</v>
      </c>
      <c r="H27" s="168">
        <f t="shared" si="2"/>
        <v>166</v>
      </c>
      <c r="I27" s="168">
        <f t="shared" si="2"/>
        <v>0</v>
      </c>
      <c r="J27" s="168">
        <f t="shared" si="2"/>
        <v>0</v>
      </c>
      <c r="K27" s="201">
        <f t="shared" si="2"/>
        <v>4</v>
      </c>
      <c r="L27" s="201">
        <f t="shared" si="2"/>
        <v>70</v>
      </c>
      <c r="M27" s="168">
        <f t="shared" si="2"/>
        <v>1404</v>
      </c>
      <c r="N27" s="168">
        <f t="shared" si="2"/>
        <v>2580</v>
      </c>
      <c r="O27" s="168">
        <f t="shared" si="2"/>
        <v>455</v>
      </c>
      <c r="P27" s="168">
        <f t="shared" si="2"/>
        <v>547</v>
      </c>
      <c r="Q27" s="168">
        <f>SUM(Q8:Q26)</f>
        <v>159</v>
      </c>
      <c r="R27" s="168">
        <f>SUM(R8:R26)</f>
        <v>305</v>
      </c>
    </row>
    <row r="28" spans="1:18" ht="12.75">
      <c r="A28" s="55">
        <v>20</v>
      </c>
      <c r="B28" s="58" t="s">
        <v>23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194">
        <f aca="true" t="shared" si="3" ref="K28:K34">C28-E28-I28</f>
        <v>0</v>
      </c>
      <c r="L28" s="194">
        <f aca="true" t="shared" si="4" ref="L28:L34">D28-F28-J28</f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</row>
    <row r="29" spans="1:18" ht="12.75">
      <c r="A29" s="55">
        <v>21</v>
      </c>
      <c r="B29" s="58" t="s">
        <v>274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194">
        <f t="shared" si="3"/>
        <v>0</v>
      </c>
      <c r="L29" s="194">
        <f t="shared" si="4"/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</row>
    <row r="30" spans="1:19" ht="12.75">
      <c r="A30" s="55">
        <v>22</v>
      </c>
      <c r="B30" s="58" t="s">
        <v>171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194">
        <f t="shared" si="3"/>
        <v>0</v>
      </c>
      <c r="L30" s="194">
        <f t="shared" si="4"/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103"/>
    </row>
    <row r="31" spans="1:18" ht="12.75">
      <c r="A31" s="55">
        <v>23</v>
      </c>
      <c r="B31" s="58" t="s">
        <v>22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194">
        <f t="shared" si="3"/>
        <v>0</v>
      </c>
      <c r="L31" s="194">
        <f t="shared" si="4"/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</row>
    <row r="32" spans="1:18" ht="12.75">
      <c r="A32" s="55">
        <v>24</v>
      </c>
      <c r="B32" s="58" t="s">
        <v>143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194">
        <f t="shared" si="3"/>
        <v>0</v>
      </c>
      <c r="L32" s="194">
        <f t="shared" si="4"/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</row>
    <row r="33" spans="1:18" ht="12.75">
      <c r="A33" s="55">
        <v>25</v>
      </c>
      <c r="B33" s="58" t="s">
        <v>18</v>
      </c>
      <c r="C33" s="58">
        <v>86</v>
      </c>
      <c r="D33" s="58">
        <v>250</v>
      </c>
      <c r="E33" s="58">
        <v>81</v>
      </c>
      <c r="F33" s="58">
        <v>220</v>
      </c>
      <c r="G33" s="58">
        <v>81</v>
      </c>
      <c r="H33" s="58">
        <v>175</v>
      </c>
      <c r="I33" s="58">
        <v>3</v>
      </c>
      <c r="J33" s="58">
        <v>0</v>
      </c>
      <c r="K33" s="194">
        <f t="shared" si="3"/>
        <v>2</v>
      </c>
      <c r="L33" s="194">
        <f t="shared" si="4"/>
        <v>30</v>
      </c>
      <c r="M33" s="58">
        <v>682</v>
      </c>
      <c r="N33" s="58">
        <v>1345</v>
      </c>
      <c r="O33" s="58">
        <v>45</v>
      </c>
      <c r="P33" s="58">
        <v>71</v>
      </c>
      <c r="Q33" s="58">
        <v>59</v>
      </c>
      <c r="R33" s="58">
        <v>161</v>
      </c>
    </row>
    <row r="34" spans="1:18" ht="12.75">
      <c r="A34" s="55">
        <v>26</v>
      </c>
      <c r="B34" s="58" t="s">
        <v>105</v>
      </c>
      <c r="C34" s="58">
        <v>41</v>
      </c>
      <c r="D34" s="58">
        <v>201</v>
      </c>
      <c r="E34" s="58">
        <v>15</v>
      </c>
      <c r="F34" s="58">
        <v>46</v>
      </c>
      <c r="G34" s="58">
        <v>14</v>
      </c>
      <c r="H34" s="58">
        <v>28</v>
      </c>
      <c r="I34" s="58">
        <v>10</v>
      </c>
      <c r="J34" s="58">
        <v>79</v>
      </c>
      <c r="K34" s="194">
        <f t="shared" si="3"/>
        <v>16</v>
      </c>
      <c r="L34" s="194">
        <f t="shared" si="4"/>
        <v>76</v>
      </c>
      <c r="M34" s="58">
        <v>892</v>
      </c>
      <c r="N34" s="58">
        <v>629</v>
      </c>
      <c r="O34" s="58">
        <v>53</v>
      </c>
      <c r="P34" s="58">
        <v>48</v>
      </c>
      <c r="Q34" s="58">
        <v>18</v>
      </c>
      <c r="R34" s="58">
        <v>40</v>
      </c>
    </row>
    <row r="35" spans="1:18" s="236" customFormat="1" ht="14.25">
      <c r="A35" s="207"/>
      <c r="B35" s="168" t="s">
        <v>228</v>
      </c>
      <c r="C35" s="168">
        <f>SUM(C28:C34)</f>
        <v>127</v>
      </c>
      <c r="D35" s="168">
        <f>SUM(D28:D34)</f>
        <v>451</v>
      </c>
      <c r="E35" s="168">
        <f aca="true" t="shared" si="5" ref="E35:P35">SUM(E28:E34)</f>
        <v>96</v>
      </c>
      <c r="F35" s="168">
        <f t="shared" si="5"/>
        <v>266</v>
      </c>
      <c r="G35" s="168">
        <f t="shared" si="5"/>
        <v>95</v>
      </c>
      <c r="H35" s="168">
        <f t="shared" si="5"/>
        <v>203</v>
      </c>
      <c r="I35" s="168">
        <f t="shared" si="5"/>
        <v>13</v>
      </c>
      <c r="J35" s="168">
        <f t="shared" si="5"/>
        <v>79</v>
      </c>
      <c r="K35" s="201">
        <f t="shared" si="5"/>
        <v>18</v>
      </c>
      <c r="L35" s="201">
        <f t="shared" si="5"/>
        <v>106</v>
      </c>
      <c r="M35" s="168">
        <f t="shared" si="5"/>
        <v>1574</v>
      </c>
      <c r="N35" s="168">
        <f t="shared" si="5"/>
        <v>1974</v>
      </c>
      <c r="O35" s="168">
        <f t="shared" si="5"/>
        <v>98</v>
      </c>
      <c r="P35" s="168">
        <f t="shared" si="5"/>
        <v>119</v>
      </c>
      <c r="Q35" s="168">
        <f>SUM(Q28:Q34)</f>
        <v>77</v>
      </c>
      <c r="R35" s="168">
        <f>SUM(R28:R34)</f>
        <v>201</v>
      </c>
    </row>
    <row r="36" spans="1:18" ht="12.75">
      <c r="A36" s="55">
        <v>27</v>
      </c>
      <c r="B36" s="58" t="s">
        <v>165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194">
        <f aca="true" t="shared" si="6" ref="K36:K48">C36-E36-I36</f>
        <v>0</v>
      </c>
      <c r="L36" s="194">
        <f aca="true" t="shared" si="7" ref="L36:L46">D36-F36-J36</f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</row>
    <row r="37" spans="1:18" ht="12.75">
      <c r="A37" s="55">
        <v>28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194">
        <f t="shared" si="6"/>
        <v>0</v>
      </c>
      <c r="L37" s="194">
        <f t="shared" si="7"/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</row>
    <row r="38" spans="1:18" ht="12.75">
      <c r="A38" s="55">
        <v>29</v>
      </c>
      <c r="B38" s="58" t="s">
        <v>220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194">
        <f t="shared" si="6"/>
        <v>0</v>
      </c>
      <c r="L38" s="194">
        <f t="shared" si="7"/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</row>
    <row r="39" spans="1:18" ht="12.75">
      <c r="A39" s="55">
        <v>30</v>
      </c>
      <c r="B39" s="58" t="s">
        <v>239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194">
        <f t="shared" si="6"/>
        <v>0</v>
      </c>
      <c r="L39" s="194">
        <f t="shared" si="7"/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</row>
    <row r="40" spans="1:18" ht="12.75">
      <c r="A40" s="55">
        <v>31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194">
        <f t="shared" si="6"/>
        <v>0</v>
      </c>
      <c r="L40" s="194">
        <f t="shared" si="7"/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</row>
    <row r="41" spans="1:18" ht="12.75">
      <c r="A41" s="55">
        <v>32</v>
      </c>
      <c r="B41" s="58" t="s">
        <v>222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194">
        <f t="shared" si="6"/>
        <v>0</v>
      </c>
      <c r="L41" s="194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</row>
    <row r="42" spans="1:19" ht="12.75">
      <c r="A42" s="113">
        <v>33</v>
      </c>
      <c r="B42" s="114" t="s">
        <v>455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194">
        <f t="shared" si="6"/>
        <v>0</v>
      </c>
      <c r="L42" s="194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103"/>
    </row>
    <row r="43" spans="1:18" ht="12.75">
      <c r="A43" s="55">
        <v>34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194">
        <f t="shared" si="6"/>
        <v>0</v>
      </c>
      <c r="L43" s="194">
        <f t="shared" si="7"/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</row>
    <row r="44" spans="1:18" ht="12.75">
      <c r="A44" s="55">
        <v>35</v>
      </c>
      <c r="B44" s="58" t="s">
        <v>261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194">
        <f t="shared" si="6"/>
        <v>0</v>
      </c>
      <c r="L44" s="194">
        <f t="shared" si="7"/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</row>
    <row r="45" spans="1:18" ht="12.75">
      <c r="A45" s="55">
        <v>36</v>
      </c>
      <c r="B45" s="58" t="s">
        <v>24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194">
        <f t="shared" si="6"/>
        <v>0</v>
      </c>
      <c r="L45" s="194">
        <f t="shared" si="7"/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</row>
    <row r="46" spans="1:18" ht="12.75">
      <c r="A46" s="55">
        <v>37</v>
      </c>
      <c r="B46" s="58" t="s">
        <v>225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194">
        <f t="shared" si="6"/>
        <v>0</v>
      </c>
      <c r="L46" s="194">
        <f t="shared" si="7"/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</row>
    <row r="47" spans="1:18" ht="12.75">
      <c r="A47" s="55">
        <v>38</v>
      </c>
      <c r="B47" s="58" t="s">
        <v>456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194">
        <f>C47-E47-I47</f>
        <v>0</v>
      </c>
      <c r="L47" s="194">
        <f>D47-F47-J47</f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</row>
    <row r="48" spans="1:18" ht="12.75">
      <c r="A48" s="55">
        <v>39</v>
      </c>
      <c r="B48" s="58" t="s">
        <v>537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194">
        <f t="shared" si="6"/>
        <v>0</v>
      </c>
      <c r="L48" s="194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</row>
    <row r="49" spans="1:18" s="236" customFormat="1" ht="14.25">
      <c r="A49" s="207"/>
      <c r="B49" s="168" t="s">
        <v>227</v>
      </c>
      <c r="C49" s="168">
        <f aca="true" t="shared" si="8" ref="C49:R49">SUM(C36:C48)</f>
        <v>0</v>
      </c>
      <c r="D49" s="168">
        <f t="shared" si="8"/>
        <v>0</v>
      </c>
      <c r="E49" s="168">
        <f t="shared" si="8"/>
        <v>0</v>
      </c>
      <c r="F49" s="168">
        <f t="shared" si="8"/>
        <v>0</v>
      </c>
      <c r="G49" s="168">
        <f t="shared" si="8"/>
        <v>0</v>
      </c>
      <c r="H49" s="168">
        <f t="shared" si="8"/>
        <v>0</v>
      </c>
      <c r="I49" s="168">
        <f t="shared" si="8"/>
        <v>0</v>
      </c>
      <c r="J49" s="168">
        <f t="shared" si="8"/>
        <v>0</v>
      </c>
      <c r="K49" s="201">
        <f t="shared" si="8"/>
        <v>0</v>
      </c>
      <c r="L49" s="201">
        <f t="shared" si="8"/>
        <v>0</v>
      </c>
      <c r="M49" s="168">
        <f t="shared" si="8"/>
        <v>0</v>
      </c>
      <c r="N49" s="168">
        <f t="shared" si="8"/>
        <v>0</v>
      </c>
      <c r="O49" s="168">
        <f t="shared" si="8"/>
        <v>0</v>
      </c>
      <c r="P49" s="168">
        <f t="shared" si="8"/>
        <v>0</v>
      </c>
      <c r="Q49" s="168">
        <f t="shared" si="8"/>
        <v>0</v>
      </c>
      <c r="R49" s="168">
        <f t="shared" si="8"/>
        <v>0</v>
      </c>
    </row>
    <row r="50" spans="1:18" s="236" customFormat="1" ht="15.75" customHeight="1">
      <c r="A50" s="207"/>
      <c r="B50" s="208" t="s">
        <v>125</v>
      </c>
      <c r="C50" s="168">
        <f aca="true" t="shared" si="9" ref="C50:R50">C27+C35+C49</f>
        <v>189</v>
      </c>
      <c r="D50" s="168">
        <f t="shared" si="9"/>
        <v>717</v>
      </c>
      <c r="E50" s="168">
        <f t="shared" si="9"/>
        <v>154</v>
      </c>
      <c r="F50" s="168">
        <f t="shared" si="9"/>
        <v>462</v>
      </c>
      <c r="G50" s="168">
        <f t="shared" si="9"/>
        <v>152</v>
      </c>
      <c r="H50" s="168">
        <f t="shared" si="9"/>
        <v>369</v>
      </c>
      <c r="I50" s="168">
        <f t="shared" si="9"/>
        <v>13</v>
      </c>
      <c r="J50" s="168">
        <f t="shared" si="9"/>
        <v>79</v>
      </c>
      <c r="K50" s="201">
        <f t="shared" si="9"/>
        <v>22</v>
      </c>
      <c r="L50" s="201">
        <f t="shared" si="9"/>
        <v>176</v>
      </c>
      <c r="M50" s="168">
        <f t="shared" si="9"/>
        <v>2978</v>
      </c>
      <c r="N50" s="168">
        <f t="shared" si="9"/>
        <v>4554</v>
      </c>
      <c r="O50" s="168">
        <f t="shared" si="9"/>
        <v>553</v>
      </c>
      <c r="P50" s="168">
        <f t="shared" si="9"/>
        <v>666</v>
      </c>
      <c r="Q50" s="168">
        <f t="shared" si="9"/>
        <v>236</v>
      </c>
      <c r="R50" s="168">
        <f t="shared" si="9"/>
        <v>506</v>
      </c>
    </row>
    <row r="51" spans="1:18" ht="12.75">
      <c r="A51" s="105"/>
      <c r="B51" s="105"/>
      <c r="C51" s="69"/>
      <c r="D51" s="69"/>
      <c r="E51" s="69"/>
      <c r="F51" s="69"/>
      <c r="G51" s="69"/>
      <c r="H51" s="69"/>
      <c r="I51" s="69"/>
      <c r="J51" s="69"/>
      <c r="K51" s="195"/>
      <c r="L51" s="195">
        <v>0</v>
      </c>
      <c r="M51" s="69"/>
      <c r="N51" s="69"/>
      <c r="O51" s="69"/>
      <c r="P51" s="69"/>
      <c r="Q51" s="69"/>
      <c r="R51" s="69"/>
    </row>
    <row r="52" spans="1:18" ht="12.75">
      <c r="A52" s="105"/>
      <c r="B52" s="105"/>
      <c r="C52" s="69"/>
      <c r="D52" s="69"/>
      <c r="E52" s="69"/>
      <c r="F52" s="69"/>
      <c r="G52" s="69"/>
      <c r="H52" s="69"/>
      <c r="I52" s="69"/>
      <c r="J52" s="69"/>
      <c r="K52" s="195"/>
      <c r="L52" s="195">
        <v>0</v>
      </c>
      <c r="M52" s="69"/>
      <c r="N52" s="69"/>
      <c r="O52" s="69"/>
      <c r="P52" s="69"/>
      <c r="Q52" s="69"/>
      <c r="R52" s="69"/>
    </row>
    <row r="53" spans="1:18" ht="15.75" customHeight="1">
      <c r="A53" s="105"/>
      <c r="B53" s="105"/>
      <c r="C53" s="69"/>
      <c r="D53" s="69"/>
      <c r="E53" s="69"/>
      <c r="F53" s="69"/>
      <c r="G53" s="69"/>
      <c r="H53" s="69"/>
      <c r="I53" s="69"/>
      <c r="J53" s="69"/>
      <c r="K53" s="195"/>
      <c r="L53" s="195"/>
      <c r="M53" s="69"/>
      <c r="N53" s="69"/>
      <c r="O53" s="69"/>
      <c r="P53" s="69"/>
      <c r="Q53" s="69"/>
      <c r="R53" s="69"/>
    </row>
    <row r="54" spans="1:18" ht="19.5" customHeight="1">
      <c r="A54" s="499"/>
      <c r="B54" s="499"/>
      <c r="C54" s="730" t="s">
        <v>624</v>
      </c>
      <c r="D54" s="730"/>
      <c r="E54" s="730"/>
      <c r="F54" s="730"/>
      <c r="G54" s="730"/>
      <c r="H54" s="730"/>
      <c r="I54" s="730"/>
      <c r="J54" s="730"/>
      <c r="K54" s="730"/>
      <c r="L54" s="730"/>
      <c r="M54" s="867" t="s">
        <v>3</v>
      </c>
      <c r="N54" s="868"/>
      <c r="O54" s="224"/>
      <c r="P54" s="225"/>
      <c r="Q54" s="224"/>
      <c r="R54" s="225"/>
    </row>
    <row r="55" spans="1:18" ht="12.75">
      <c r="A55" s="501"/>
      <c r="B55" s="501"/>
      <c r="C55" s="785" t="s">
        <v>251</v>
      </c>
      <c r="D55" s="786"/>
      <c r="E55" s="785" t="s">
        <v>250</v>
      </c>
      <c r="F55" s="786"/>
      <c r="G55" s="785" t="s">
        <v>87</v>
      </c>
      <c r="H55" s="786"/>
      <c r="I55" s="785" t="s">
        <v>255</v>
      </c>
      <c r="J55" s="786"/>
      <c r="K55" s="789" t="s">
        <v>254</v>
      </c>
      <c r="L55" s="864"/>
      <c r="M55" s="865" t="s">
        <v>86</v>
      </c>
      <c r="N55" s="866"/>
      <c r="O55" s="865" t="s">
        <v>141</v>
      </c>
      <c r="P55" s="866"/>
      <c r="Q55" s="865" t="s">
        <v>145</v>
      </c>
      <c r="R55" s="866"/>
    </row>
    <row r="56" spans="1:18" ht="12.75">
      <c r="A56" s="501" t="s">
        <v>4</v>
      </c>
      <c r="B56" s="501" t="s">
        <v>5</v>
      </c>
      <c r="C56" s="140" t="s">
        <v>57</v>
      </c>
      <c r="D56" s="140" t="s">
        <v>90</v>
      </c>
      <c r="E56" s="140" t="s">
        <v>57</v>
      </c>
      <c r="F56" s="140" t="s">
        <v>90</v>
      </c>
      <c r="G56" s="140" t="s">
        <v>57</v>
      </c>
      <c r="H56" s="140" t="s">
        <v>90</v>
      </c>
      <c r="I56" s="140" t="s">
        <v>57</v>
      </c>
      <c r="J56" s="219" t="s">
        <v>90</v>
      </c>
      <c r="K56" s="278" t="s">
        <v>57</v>
      </c>
      <c r="L56" s="278" t="s">
        <v>90</v>
      </c>
      <c r="M56" s="760" t="s">
        <v>253</v>
      </c>
      <c r="N56" s="759"/>
      <c r="O56" s="760" t="s">
        <v>252</v>
      </c>
      <c r="P56" s="759"/>
      <c r="Q56" s="760" t="s">
        <v>146</v>
      </c>
      <c r="R56" s="759"/>
    </row>
    <row r="57" spans="1:18" ht="12.75">
      <c r="A57" s="190"/>
      <c r="B57" s="190"/>
      <c r="C57" s="60"/>
      <c r="D57" s="60"/>
      <c r="E57" s="60"/>
      <c r="F57" s="60"/>
      <c r="G57" s="60"/>
      <c r="H57" s="60"/>
      <c r="I57" s="60"/>
      <c r="J57" s="238"/>
      <c r="K57" s="279"/>
      <c r="L57" s="279"/>
      <c r="M57" s="134" t="s">
        <v>57</v>
      </c>
      <c r="N57" s="134" t="s">
        <v>90</v>
      </c>
      <c r="O57" s="134" t="s">
        <v>57</v>
      </c>
      <c r="P57" s="134" t="s">
        <v>90</v>
      </c>
      <c r="Q57" s="134" t="s">
        <v>57</v>
      </c>
      <c r="R57" s="134" t="s">
        <v>64</v>
      </c>
    </row>
    <row r="58" spans="1:18" ht="15" customHeight="1">
      <c r="A58" s="55">
        <v>40</v>
      </c>
      <c r="B58" s="58" t="s">
        <v>79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194">
        <f aca="true" t="shared" si="10" ref="K58:K65">C58-E58-I58</f>
        <v>0</v>
      </c>
      <c r="L58" s="194">
        <f aca="true" t="shared" si="11" ref="L58:L65">D58-F58-J58</f>
        <v>0</v>
      </c>
      <c r="M58" s="58">
        <v>338</v>
      </c>
      <c r="N58" s="58">
        <v>1184</v>
      </c>
      <c r="O58" s="58">
        <v>17</v>
      </c>
      <c r="P58" s="58">
        <v>39</v>
      </c>
      <c r="Q58" s="58">
        <v>63</v>
      </c>
      <c r="R58" s="58">
        <v>187</v>
      </c>
    </row>
    <row r="59" spans="1:19" ht="15" customHeight="1">
      <c r="A59" s="55">
        <v>41</v>
      </c>
      <c r="B59" s="58" t="s">
        <v>284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194">
        <f t="shared" si="10"/>
        <v>0</v>
      </c>
      <c r="L59" s="194">
        <f t="shared" si="11"/>
        <v>0</v>
      </c>
      <c r="M59" s="58">
        <v>18</v>
      </c>
      <c r="N59" s="58">
        <v>24</v>
      </c>
      <c r="O59" s="58">
        <v>2</v>
      </c>
      <c r="P59" s="58">
        <v>4</v>
      </c>
      <c r="Q59" s="58">
        <v>2</v>
      </c>
      <c r="R59" s="58">
        <v>4</v>
      </c>
      <c r="S59" s="103"/>
    </row>
    <row r="60" spans="1:18" ht="15" customHeight="1">
      <c r="A60" s="55">
        <v>42</v>
      </c>
      <c r="B60" s="58" t="s">
        <v>30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194">
        <f t="shared" si="10"/>
        <v>0</v>
      </c>
      <c r="L60" s="194">
        <f t="shared" si="11"/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</row>
    <row r="61" spans="1:18" ht="15" customHeight="1">
      <c r="A61" s="55">
        <v>43</v>
      </c>
      <c r="B61" s="58" t="s">
        <v>237</v>
      </c>
      <c r="C61" s="58">
        <v>20</v>
      </c>
      <c r="D61" s="58">
        <v>60</v>
      </c>
      <c r="E61" s="58">
        <v>20</v>
      </c>
      <c r="F61" s="58">
        <v>60</v>
      </c>
      <c r="G61" s="58">
        <v>20</v>
      </c>
      <c r="H61" s="58">
        <v>55</v>
      </c>
      <c r="I61" s="58">
        <v>0</v>
      </c>
      <c r="J61" s="58">
        <v>0</v>
      </c>
      <c r="K61" s="194">
        <f t="shared" si="10"/>
        <v>0</v>
      </c>
      <c r="L61" s="194">
        <f t="shared" si="11"/>
        <v>0</v>
      </c>
      <c r="M61" s="58">
        <v>215</v>
      </c>
      <c r="N61" s="58">
        <v>376</v>
      </c>
      <c r="O61" s="58">
        <v>16</v>
      </c>
      <c r="P61" s="58">
        <v>12</v>
      </c>
      <c r="Q61" s="58">
        <v>27</v>
      </c>
      <c r="R61" s="58">
        <v>18</v>
      </c>
    </row>
    <row r="62" spans="1:18" ht="15" customHeight="1">
      <c r="A62" s="55">
        <v>44</v>
      </c>
      <c r="B62" s="58" t="s">
        <v>29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194">
        <f t="shared" si="10"/>
        <v>0</v>
      </c>
      <c r="L62" s="194">
        <f t="shared" si="11"/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</row>
    <row r="63" spans="1:18" ht="15" customHeight="1">
      <c r="A63" s="55">
        <v>45</v>
      </c>
      <c r="B63" s="58" t="s">
        <v>575</v>
      </c>
      <c r="C63" s="58">
        <v>8</v>
      </c>
      <c r="D63" s="58">
        <v>27</v>
      </c>
      <c r="E63" s="58">
        <v>8</v>
      </c>
      <c r="F63" s="58">
        <v>27</v>
      </c>
      <c r="G63" s="58">
        <v>8</v>
      </c>
      <c r="H63" s="58">
        <v>12</v>
      </c>
      <c r="I63" s="58">
        <v>0</v>
      </c>
      <c r="J63" s="58">
        <v>0</v>
      </c>
      <c r="K63" s="194">
        <f t="shared" si="10"/>
        <v>0</v>
      </c>
      <c r="L63" s="194">
        <f t="shared" si="11"/>
        <v>0</v>
      </c>
      <c r="M63" s="58">
        <v>269</v>
      </c>
      <c r="N63" s="58">
        <v>675</v>
      </c>
      <c r="O63" s="58">
        <v>9</v>
      </c>
      <c r="P63" s="58">
        <v>21</v>
      </c>
      <c r="Q63" s="58">
        <v>3</v>
      </c>
      <c r="R63" s="58">
        <v>5</v>
      </c>
    </row>
    <row r="64" spans="1:18" ht="15" customHeight="1">
      <c r="A64" s="55">
        <v>46</v>
      </c>
      <c r="B64" s="58" t="s">
        <v>25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194">
        <f t="shared" si="10"/>
        <v>0</v>
      </c>
      <c r="L64" s="194">
        <f t="shared" si="11"/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</row>
    <row r="65" spans="1:18" ht="15" customHeight="1">
      <c r="A65" s="55">
        <v>47</v>
      </c>
      <c r="B65" s="58" t="s">
        <v>28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194">
        <f t="shared" si="10"/>
        <v>0</v>
      </c>
      <c r="L65" s="194">
        <f t="shared" si="11"/>
        <v>0</v>
      </c>
      <c r="M65" s="58">
        <v>17</v>
      </c>
      <c r="N65" s="58">
        <v>42</v>
      </c>
      <c r="O65" s="58">
        <v>0</v>
      </c>
      <c r="P65" s="58">
        <v>0</v>
      </c>
      <c r="Q65" s="58">
        <v>5</v>
      </c>
      <c r="R65" s="58">
        <v>20</v>
      </c>
    </row>
    <row r="66" spans="1:18" s="236" customFormat="1" ht="15" customHeight="1">
      <c r="A66" s="55"/>
      <c r="B66" s="208" t="s">
        <v>125</v>
      </c>
      <c r="C66" s="168">
        <f aca="true" t="shared" si="12" ref="C66:R66">SUM(C58:C65)</f>
        <v>28</v>
      </c>
      <c r="D66" s="168">
        <f t="shared" si="12"/>
        <v>87</v>
      </c>
      <c r="E66" s="168">
        <f t="shared" si="12"/>
        <v>28</v>
      </c>
      <c r="F66" s="168">
        <f t="shared" si="12"/>
        <v>87</v>
      </c>
      <c r="G66" s="168">
        <f t="shared" si="12"/>
        <v>28</v>
      </c>
      <c r="H66" s="168">
        <f t="shared" si="12"/>
        <v>67</v>
      </c>
      <c r="I66" s="168">
        <f t="shared" si="12"/>
        <v>0</v>
      </c>
      <c r="J66" s="168">
        <f t="shared" si="12"/>
        <v>0</v>
      </c>
      <c r="K66" s="201">
        <f t="shared" si="12"/>
        <v>0</v>
      </c>
      <c r="L66" s="201">
        <f t="shared" si="12"/>
        <v>0</v>
      </c>
      <c r="M66" s="168">
        <f t="shared" si="12"/>
        <v>857</v>
      </c>
      <c r="N66" s="168">
        <f t="shared" si="12"/>
        <v>2301</v>
      </c>
      <c r="O66" s="168">
        <f t="shared" si="12"/>
        <v>44</v>
      </c>
      <c r="P66" s="168">
        <f t="shared" si="12"/>
        <v>76</v>
      </c>
      <c r="Q66" s="168">
        <f t="shared" si="12"/>
        <v>100</v>
      </c>
      <c r="R66" s="168">
        <f t="shared" si="12"/>
        <v>234</v>
      </c>
    </row>
    <row r="67" spans="1:18" ht="15" customHeight="1">
      <c r="A67" s="55"/>
      <c r="B67" s="106" t="s">
        <v>36</v>
      </c>
      <c r="C67" s="58"/>
      <c r="D67" s="58"/>
      <c r="E67" s="58"/>
      <c r="F67" s="58"/>
      <c r="G67" s="58"/>
      <c r="H67" s="58"/>
      <c r="I67" s="58"/>
      <c r="J67" s="58"/>
      <c r="K67" s="194"/>
      <c r="L67" s="194"/>
      <c r="M67" s="58"/>
      <c r="N67" s="58"/>
      <c r="O67" s="58"/>
      <c r="P67" s="58"/>
      <c r="Q67" s="58"/>
      <c r="R67" s="58"/>
    </row>
    <row r="68" spans="1:18" ht="15" customHeight="1">
      <c r="A68" s="55">
        <v>48</v>
      </c>
      <c r="B68" s="58" t="s">
        <v>34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194">
        <f>C68-E68-I68</f>
        <v>0</v>
      </c>
      <c r="L68" s="194">
        <f>D68-F68-J68</f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</row>
    <row r="69" spans="1:18" ht="15" customHeight="1">
      <c r="A69" s="55">
        <v>49</v>
      </c>
      <c r="B69" s="58" t="s">
        <v>132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194">
        <f>C69-E69-I69</f>
        <v>0</v>
      </c>
      <c r="L69" s="194">
        <f>D69-F69-J69</f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</row>
    <row r="70" spans="1:18" s="236" customFormat="1" ht="15" customHeight="1">
      <c r="A70" s="207"/>
      <c r="B70" s="208" t="s">
        <v>125</v>
      </c>
      <c r="C70" s="168">
        <f aca="true" t="shared" si="13" ref="C70:R70">SUM(C68:C69)</f>
        <v>0</v>
      </c>
      <c r="D70" s="168">
        <f t="shared" si="13"/>
        <v>0</v>
      </c>
      <c r="E70" s="168">
        <f t="shared" si="13"/>
        <v>0</v>
      </c>
      <c r="F70" s="168">
        <f t="shared" si="13"/>
        <v>0</v>
      </c>
      <c r="G70" s="168">
        <f t="shared" si="13"/>
        <v>0</v>
      </c>
      <c r="H70" s="168">
        <f t="shared" si="13"/>
        <v>0</v>
      </c>
      <c r="I70" s="168">
        <f t="shared" si="13"/>
        <v>0</v>
      </c>
      <c r="J70" s="168">
        <f t="shared" si="13"/>
        <v>0</v>
      </c>
      <c r="K70" s="201">
        <f t="shared" si="13"/>
        <v>0</v>
      </c>
      <c r="L70" s="201">
        <f t="shared" si="13"/>
        <v>0</v>
      </c>
      <c r="M70" s="168">
        <f t="shared" si="13"/>
        <v>0</v>
      </c>
      <c r="N70" s="168">
        <f t="shared" si="13"/>
        <v>0</v>
      </c>
      <c r="O70" s="168">
        <f t="shared" si="13"/>
        <v>0</v>
      </c>
      <c r="P70" s="168">
        <f t="shared" si="13"/>
        <v>0</v>
      </c>
      <c r="Q70" s="168">
        <f t="shared" si="13"/>
        <v>0</v>
      </c>
      <c r="R70" s="168">
        <f t="shared" si="13"/>
        <v>0</v>
      </c>
    </row>
    <row r="71" spans="1:18" s="236" customFormat="1" ht="15" customHeight="1">
      <c r="A71" s="207"/>
      <c r="B71" s="208" t="s">
        <v>35</v>
      </c>
      <c r="C71" s="168">
        <f aca="true" t="shared" si="14" ref="C71:R71">C50+C66+C70</f>
        <v>217</v>
      </c>
      <c r="D71" s="168">
        <f t="shared" si="14"/>
        <v>804</v>
      </c>
      <c r="E71" s="168">
        <f t="shared" si="14"/>
        <v>182</v>
      </c>
      <c r="F71" s="168">
        <f t="shared" si="14"/>
        <v>549</v>
      </c>
      <c r="G71" s="168">
        <f t="shared" si="14"/>
        <v>180</v>
      </c>
      <c r="H71" s="168">
        <f t="shared" si="14"/>
        <v>436</v>
      </c>
      <c r="I71" s="168">
        <f t="shared" si="14"/>
        <v>13</v>
      </c>
      <c r="J71" s="168">
        <f t="shared" si="14"/>
        <v>79</v>
      </c>
      <c r="K71" s="201">
        <f t="shared" si="14"/>
        <v>22</v>
      </c>
      <c r="L71" s="201">
        <f t="shared" si="14"/>
        <v>176</v>
      </c>
      <c r="M71" s="168">
        <f t="shared" si="14"/>
        <v>3835</v>
      </c>
      <c r="N71" s="168">
        <f t="shared" si="14"/>
        <v>6855</v>
      </c>
      <c r="O71" s="168">
        <f t="shared" si="14"/>
        <v>597</v>
      </c>
      <c r="P71" s="168">
        <f t="shared" si="14"/>
        <v>742</v>
      </c>
      <c r="Q71" s="168">
        <f t="shared" si="14"/>
        <v>336</v>
      </c>
      <c r="R71" s="168">
        <f t="shared" si="14"/>
        <v>740</v>
      </c>
    </row>
    <row r="74" ht="12.75">
      <c r="C74" s="22">
        <v>19</v>
      </c>
    </row>
  </sheetData>
  <mergeCells count="26">
    <mergeCell ref="M54:N54"/>
    <mergeCell ref="O5:P5"/>
    <mergeCell ref="O6:P6"/>
    <mergeCell ref="G5:H5"/>
    <mergeCell ref="M6:N6"/>
    <mergeCell ref="C54:L54"/>
    <mergeCell ref="Q5:R5"/>
    <mergeCell ref="Q6:R6"/>
    <mergeCell ref="K5:L5"/>
    <mergeCell ref="I5:J5"/>
    <mergeCell ref="C4:L4"/>
    <mergeCell ref="C5:D5"/>
    <mergeCell ref="M5:N5"/>
    <mergeCell ref="M4:N4"/>
    <mergeCell ref="E5:F5"/>
    <mergeCell ref="C55:D55"/>
    <mergeCell ref="E55:F55"/>
    <mergeCell ref="G55:H55"/>
    <mergeCell ref="I55:J55"/>
    <mergeCell ref="K55:L55"/>
    <mergeCell ref="M55:N55"/>
    <mergeCell ref="Q55:R55"/>
    <mergeCell ref="M56:N56"/>
    <mergeCell ref="Q56:R56"/>
    <mergeCell ref="O55:P55"/>
    <mergeCell ref="O56:P56"/>
  </mergeCells>
  <printOptions gridLines="1" horizontalCentered="1"/>
  <pageMargins left="0.75" right="0.5" top="0.75" bottom="0.75" header="0.5" footer="0.5"/>
  <pageSetup blackAndWhite="1" horizontalDpi="300" verticalDpi="300" orientation="landscape" paperSize="9" scale="70" r:id="rId2"/>
  <rowBreaks count="1" manualBreakCount="1">
    <brk id="50" max="255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0"/>
  <dimension ref="A1:Q76"/>
  <sheetViews>
    <sheetView workbookViewId="0" topLeftCell="G1">
      <selection activeCell="A28" sqref="A28:A3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9.7109375" style="6" customWidth="1"/>
    <col min="4" max="4" width="10.00390625" style="6" customWidth="1"/>
    <col min="5" max="5" width="10.28125" style="6" customWidth="1"/>
    <col min="6" max="6" width="11.421875" style="6" customWidth="1"/>
    <col min="7" max="8" width="10.28125" style="6" customWidth="1"/>
    <col min="9" max="9" width="9.57421875" style="6" customWidth="1"/>
    <col min="10" max="10" width="11.28125" style="6" bestFit="1" customWidth="1"/>
    <col min="11" max="11" width="12.7109375" style="6" bestFit="1" customWidth="1"/>
    <col min="12" max="12" width="9.8515625" style="6" customWidth="1"/>
    <col min="13" max="14" width="11.28125" style="6" bestFit="1" customWidth="1"/>
  </cols>
  <sheetData>
    <row r="1" spans="1:8" ht="15">
      <c r="A1" s="2" t="s">
        <v>192</v>
      </c>
      <c r="B1" s="2"/>
      <c r="C1" s="3"/>
      <c r="D1" s="3"/>
      <c r="E1" s="3"/>
      <c r="F1" s="3"/>
      <c r="G1" s="3"/>
      <c r="H1" s="3"/>
    </row>
    <row r="2" spans="4:13" ht="15">
      <c r="D2" s="3"/>
      <c r="E2" s="3"/>
      <c r="F2" s="3"/>
      <c r="G2" s="3"/>
      <c r="K2" s="4"/>
      <c r="L2" s="4"/>
      <c r="M2" s="4"/>
    </row>
    <row r="3" spans="4:13" ht="15">
      <c r="D3" s="3"/>
      <c r="E3" s="3"/>
      <c r="F3" s="3"/>
      <c r="G3" s="3"/>
      <c r="K3" s="4"/>
      <c r="L3" s="4"/>
      <c r="M3" s="4"/>
    </row>
    <row r="4" spans="1:14" ht="12.75">
      <c r="A4" s="821" t="s">
        <v>137</v>
      </c>
      <c r="B4" s="823" t="s">
        <v>5</v>
      </c>
      <c r="C4" s="825" t="s">
        <v>178</v>
      </c>
      <c r="D4" s="826"/>
      <c r="E4" s="827"/>
      <c r="F4" s="834" t="s">
        <v>179</v>
      </c>
      <c r="G4" s="835"/>
      <c r="H4" s="836"/>
      <c r="I4" s="825" t="s">
        <v>135</v>
      </c>
      <c r="J4" s="826"/>
      <c r="K4" s="827"/>
      <c r="L4" s="825" t="s">
        <v>136</v>
      </c>
      <c r="M4" s="826"/>
      <c r="N4" s="827"/>
    </row>
    <row r="5" spans="1:14" ht="12.75">
      <c r="A5" s="822"/>
      <c r="B5" s="824"/>
      <c r="C5" s="828"/>
      <c r="D5" s="829"/>
      <c r="E5" s="830"/>
      <c r="F5" s="837"/>
      <c r="G5" s="838"/>
      <c r="H5" s="839"/>
      <c r="I5" s="828"/>
      <c r="J5" s="829"/>
      <c r="K5" s="830"/>
      <c r="L5" s="828"/>
      <c r="M5" s="829"/>
      <c r="N5" s="830"/>
    </row>
    <row r="6" spans="1:14" ht="12.75">
      <c r="A6" s="822"/>
      <c r="B6" s="824"/>
      <c r="C6" s="831"/>
      <c r="D6" s="832"/>
      <c r="E6" s="833"/>
      <c r="F6" s="840"/>
      <c r="G6" s="841"/>
      <c r="H6" s="842"/>
      <c r="I6" s="831"/>
      <c r="J6" s="832"/>
      <c r="K6" s="833"/>
      <c r="L6" s="831"/>
      <c r="M6" s="832"/>
      <c r="N6" s="833"/>
    </row>
    <row r="7" spans="1:14" ht="12.75">
      <c r="A7" s="48"/>
      <c r="B7" s="48"/>
      <c r="C7" s="93" t="s">
        <v>57</v>
      </c>
      <c r="D7" s="93" t="s">
        <v>107</v>
      </c>
      <c r="E7" s="93" t="s">
        <v>138</v>
      </c>
      <c r="F7" s="93" t="s">
        <v>57</v>
      </c>
      <c r="G7" s="93" t="s">
        <v>107</v>
      </c>
      <c r="H7" s="93" t="s">
        <v>138</v>
      </c>
      <c r="I7" s="93" t="s">
        <v>57</v>
      </c>
      <c r="J7" s="93" t="s">
        <v>107</v>
      </c>
      <c r="K7" s="93" t="s">
        <v>138</v>
      </c>
      <c r="L7" s="93" t="s">
        <v>57</v>
      </c>
      <c r="M7" s="93" t="s">
        <v>107</v>
      </c>
      <c r="N7" s="93" t="s">
        <v>138</v>
      </c>
    </row>
    <row r="8" spans="1:14" s="120" customFormat="1" ht="12.75">
      <c r="A8" s="118">
        <v>1</v>
      </c>
      <c r="B8" s="119" t="s">
        <v>7</v>
      </c>
      <c r="C8" s="119">
        <v>2226</v>
      </c>
      <c r="D8" s="119">
        <v>1597</v>
      </c>
      <c r="E8" s="119">
        <v>1438</v>
      </c>
      <c r="F8" s="119">
        <v>98</v>
      </c>
      <c r="G8" s="119">
        <v>517</v>
      </c>
      <c r="H8" s="119">
        <v>404</v>
      </c>
      <c r="I8" s="119">
        <v>2537</v>
      </c>
      <c r="J8" s="119">
        <v>1787</v>
      </c>
      <c r="K8" s="119">
        <v>2103</v>
      </c>
      <c r="L8" s="119">
        <v>0</v>
      </c>
      <c r="M8" s="119">
        <v>0</v>
      </c>
      <c r="N8" s="119">
        <v>0</v>
      </c>
    </row>
    <row r="9" spans="1:14" s="120" customFormat="1" ht="12.75">
      <c r="A9" s="118">
        <v>2</v>
      </c>
      <c r="B9" s="119" t="s">
        <v>8</v>
      </c>
      <c r="C9" s="119">
        <v>4</v>
      </c>
      <c r="D9" s="119">
        <v>3</v>
      </c>
      <c r="E9" s="119">
        <v>1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</row>
    <row r="10" spans="1:14" s="120" customFormat="1" ht="12.75">
      <c r="A10" s="118">
        <v>3</v>
      </c>
      <c r="B10" s="119" t="s">
        <v>9</v>
      </c>
      <c r="C10" s="119">
        <v>105</v>
      </c>
      <c r="D10" s="119">
        <v>95</v>
      </c>
      <c r="E10" s="119">
        <v>69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</row>
    <row r="11" spans="1:14" ht="12.75">
      <c r="A11" s="51">
        <v>4</v>
      </c>
      <c r="B11" s="52" t="s">
        <v>10</v>
      </c>
      <c r="C11" s="52">
        <v>1423</v>
      </c>
      <c r="D11" s="52">
        <v>1837</v>
      </c>
      <c r="E11" s="52">
        <v>1342</v>
      </c>
      <c r="F11" s="52">
        <v>544</v>
      </c>
      <c r="G11" s="52">
        <v>1173</v>
      </c>
      <c r="H11" s="52">
        <v>845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</row>
    <row r="12" spans="1:14" ht="12.75">
      <c r="A12" s="51">
        <v>5</v>
      </c>
      <c r="B12" s="52" t="s">
        <v>11</v>
      </c>
      <c r="C12" s="52">
        <v>166</v>
      </c>
      <c r="D12" s="52">
        <v>181</v>
      </c>
      <c r="E12" s="52">
        <v>136</v>
      </c>
      <c r="F12" s="52">
        <v>9</v>
      </c>
      <c r="G12" s="52">
        <v>20</v>
      </c>
      <c r="H12" s="52">
        <v>18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</row>
    <row r="13" spans="1:14" ht="12.75">
      <c r="A13" s="51">
        <v>6</v>
      </c>
      <c r="B13" s="52" t="s">
        <v>12</v>
      </c>
      <c r="C13" s="52">
        <v>545</v>
      </c>
      <c r="D13" s="52">
        <v>0</v>
      </c>
      <c r="E13" s="52">
        <v>238</v>
      </c>
      <c r="F13" s="52">
        <v>288</v>
      </c>
      <c r="G13" s="52">
        <v>0</v>
      </c>
      <c r="H13" s="52">
        <v>750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</row>
    <row r="14" spans="1:14" s="106" customFormat="1" ht="12.75">
      <c r="A14" s="55">
        <v>7</v>
      </c>
      <c r="B14" s="58" t="s">
        <v>13</v>
      </c>
      <c r="C14" s="58">
        <v>18385</v>
      </c>
      <c r="D14" s="58">
        <v>6722</v>
      </c>
      <c r="E14" s="58">
        <v>6642</v>
      </c>
      <c r="F14" s="58">
        <v>401</v>
      </c>
      <c r="G14" s="58">
        <v>1222</v>
      </c>
      <c r="H14" s="58">
        <v>1181</v>
      </c>
      <c r="I14" s="58">
        <v>6727</v>
      </c>
      <c r="J14" s="58">
        <v>2471</v>
      </c>
      <c r="K14" s="58">
        <v>2181</v>
      </c>
      <c r="L14" s="58">
        <v>0</v>
      </c>
      <c r="M14" s="58">
        <v>0</v>
      </c>
      <c r="N14" s="58">
        <v>0</v>
      </c>
    </row>
    <row r="15" spans="1:14" s="106" customFormat="1" ht="12.75">
      <c r="A15" s="55">
        <v>8</v>
      </c>
      <c r="B15" s="58" t="s">
        <v>164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ht="12.75">
      <c r="A16" s="51">
        <v>9</v>
      </c>
      <c r="B16" s="52" t="s">
        <v>14</v>
      </c>
      <c r="C16" s="52">
        <v>223</v>
      </c>
      <c r="D16" s="52">
        <v>336</v>
      </c>
      <c r="E16" s="52">
        <v>287</v>
      </c>
      <c r="F16" s="52">
        <v>219</v>
      </c>
      <c r="G16" s="52">
        <v>333</v>
      </c>
      <c r="H16" s="52">
        <v>285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</row>
    <row r="17" spans="1:14" ht="12.75">
      <c r="A17" s="51">
        <v>10</v>
      </c>
      <c r="B17" s="52" t="s">
        <v>15</v>
      </c>
      <c r="C17" s="52">
        <v>11</v>
      </c>
      <c r="D17" s="52">
        <v>14</v>
      </c>
      <c r="E17" s="52">
        <v>33</v>
      </c>
      <c r="F17" s="52">
        <v>18</v>
      </c>
      <c r="G17" s="52">
        <v>111</v>
      </c>
      <c r="H17" s="52">
        <v>8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</row>
    <row r="18" spans="1:14" ht="12.75">
      <c r="A18" s="51">
        <v>11</v>
      </c>
      <c r="B18" s="52" t="s">
        <v>16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</row>
    <row r="19" spans="1:14" ht="12.75">
      <c r="A19" s="51">
        <v>12</v>
      </c>
      <c r="B19" s="52" t="s">
        <v>17</v>
      </c>
      <c r="C19" s="52">
        <v>430</v>
      </c>
      <c r="D19" s="52">
        <v>3858</v>
      </c>
      <c r="E19" s="52">
        <v>2417</v>
      </c>
      <c r="F19" s="52">
        <v>43</v>
      </c>
      <c r="G19" s="52">
        <v>157</v>
      </c>
      <c r="H19" s="52">
        <v>98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</row>
    <row r="20" spans="1:14" ht="12.75">
      <c r="A20" s="51">
        <v>13</v>
      </c>
      <c r="B20" s="52" t="s">
        <v>166</v>
      </c>
      <c r="C20" s="52">
        <v>320</v>
      </c>
      <c r="D20" s="52">
        <v>350</v>
      </c>
      <c r="E20" s="52">
        <v>305</v>
      </c>
      <c r="F20" s="52">
        <v>199</v>
      </c>
      <c r="G20" s="52">
        <v>209</v>
      </c>
      <c r="H20" s="52">
        <v>209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</row>
    <row r="21" spans="1:14" ht="12.75">
      <c r="A21" s="51">
        <v>14</v>
      </c>
      <c r="B21" s="52" t="s">
        <v>78</v>
      </c>
      <c r="C21" s="52">
        <v>461</v>
      </c>
      <c r="D21" s="52">
        <v>819</v>
      </c>
      <c r="E21" s="52">
        <v>819</v>
      </c>
      <c r="F21" s="52">
        <v>461</v>
      </c>
      <c r="G21" s="52">
        <v>819</v>
      </c>
      <c r="H21" s="52">
        <v>819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</row>
    <row r="22" spans="1:14" ht="12.75">
      <c r="A22" s="51">
        <v>15</v>
      </c>
      <c r="B22" s="52" t="s">
        <v>106</v>
      </c>
      <c r="C22" s="52">
        <v>79</v>
      </c>
      <c r="D22" s="52">
        <v>0</v>
      </c>
      <c r="E22" s="52">
        <v>43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</row>
    <row r="23" spans="1:14" s="106" customFormat="1" ht="12.75">
      <c r="A23" s="55">
        <v>16</v>
      </c>
      <c r="B23" s="58" t="s">
        <v>20</v>
      </c>
      <c r="C23" s="58">
        <v>10</v>
      </c>
      <c r="D23" s="58">
        <v>220</v>
      </c>
      <c r="E23" s="58">
        <v>219</v>
      </c>
      <c r="F23" s="58">
        <v>10</v>
      </c>
      <c r="G23" s="58">
        <v>220</v>
      </c>
      <c r="H23" s="58">
        <v>219</v>
      </c>
      <c r="I23" s="58">
        <v>10</v>
      </c>
      <c r="J23" s="58">
        <v>220</v>
      </c>
      <c r="K23" s="58">
        <v>219</v>
      </c>
      <c r="L23" s="58">
        <v>0</v>
      </c>
      <c r="M23" s="58">
        <v>0</v>
      </c>
      <c r="N23" s="58">
        <v>0</v>
      </c>
    </row>
    <row r="24" spans="1:14" ht="12.75">
      <c r="A24" s="51">
        <v>17</v>
      </c>
      <c r="B24" s="52" t="s">
        <v>21</v>
      </c>
      <c r="C24" s="52">
        <v>6603</v>
      </c>
      <c r="D24" s="52">
        <v>3987</v>
      </c>
      <c r="E24" s="52">
        <v>3976</v>
      </c>
      <c r="F24" s="52">
        <v>399</v>
      </c>
      <c r="G24" s="52">
        <v>1057</v>
      </c>
      <c r="H24" s="52">
        <v>1038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</row>
    <row r="25" spans="1:14" ht="12.75">
      <c r="A25" s="51">
        <v>18</v>
      </c>
      <c r="B25" s="52" t="s">
        <v>19</v>
      </c>
      <c r="C25" s="52">
        <v>15</v>
      </c>
      <c r="D25" s="52">
        <v>40</v>
      </c>
      <c r="E25" s="52">
        <v>23</v>
      </c>
      <c r="F25" s="52">
        <v>1</v>
      </c>
      <c r="G25" s="52">
        <v>9</v>
      </c>
      <c r="H25" s="52">
        <v>10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</row>
    <row r="26" spans="1:14" ht="12.75">
      <c r="A26" s="51">
        <v>19</v>
      </c>
      <c r="B26" s="52" t="s">
        <v>126</v>
      </c>
      <c r="C26" s="52">
        <v>51</v>
      </c>
      <c r="D26" s="52">
        <v>0</v>
      </c>
      <c r="E26" s="52">
        <v>698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</row>
    <row r="27" spans="1:14" s="169" customFormat="1" ht="14.25">
      <c r="A27" s="167"/>
      <c r="B27" s="131" t="s">
        <v>226</v>
      </c>
      <c r="C27" s="131">
        <f aca="true" t="shared" si="0" ref="C27:N27">SUM(C8:C26)</f>
        <v>31057</v>
      </c>
      <c r="D27" s="131">
        <f t="shared" si="0"/>
        <v>20059</v>
      </c>
      <c r="E27" s="131">
        <f t="shared" si="0"/>
        <v>18686</v>
      </c>
      <c r="F27" s="131">
        <f t="shared" si="0"/>
        <v>2690</v>
      </c>
      <c r="G27" s="131">
        <f t="shared" si="0"/>
        <v>5847</v>
      </c>
      <c r="H27" s="131">
        <f t="shared" si="0"/>
        <v>5884</v>
      </c>
      <c r="I27" s="131">
        <f t="shared" si="0"/>
        <v>9274</v>
      </c>
      <c r="J27" s="131">
        <f t="shared" si="0"/>
        <v>4478</v>
      </c>
      <c r="K27" s="131">
        <f t="shared" si="0"/>
        <v>4503</v>
      </c>
      <c r="L27" s="131">
        <f t="shared" si="0"/>
        <v>0</v>
      </c>
      <c r="M27" s="131">
        <f t="shared" si="0"/>
        <v>0</v>
      </c>
      <c r="N27" s="131">
        <f t="shared" si="0"/>
        <v>0</v>
      </c>
    </row>
    <row r="28" spans="1:14" ht="12.75">
      <c r="A28" s="55">
        <v>20</v>
      </c>
      <c r="B28" s="52" t="s">
        <v>23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</row>
    <row r="29" spans="1:14" ht="12.75">
      <c r="A29" s="55">
        <v>21</v>
      </c>
      <c r="B29" s="52" t="s">
        <v>274</v>
      </c>
      <c r="C29" s="52">
        <v>62</v>
      </c>
      <c r="D29" s="52">
        <v>301</v>
      </c>
      <c r="E29" s="52">
        <v>209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</row>
    <row r="30" spans="1:14" ht="12.75">
      <c r="A30" s="55">
        <v>22</v>
      </c>
      <c r="B30" s="52" t="s">
        <v>171</v>
      </c>
      <c r="C30" s="52">
        <v>10</v>
      </c>
      <c r="D30" s="52">
        <v>7</v>
      </c>
      <c r="E30" s="52">
        <v>6</v>
      </c>
      <c r="F30" s="52">
        <v>4</v>
      </c>
      <c r="G30" s="52">
        <v>2</v>
      </c>
      <c r="H30" s="52">
        <v>1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</row>
    <row r="31" spans="1:14" ht="12.75">
      <c r="A31" s="55">
        <v>23</v>
      </c>
      <c r="B31" s="52" t="s">
        <v>22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</row>
    <row r="32" spans="1:14" s="106" customFormat="1" ht="12.75">
      <c r="A32" s="55">
        <v>24</v>
      </c>
      <c r="B32" s="58" t="s">
        <v>143</v>
      </c>
      <c r="C32" s="58">
        <v>62</v>
      </c>
      <c r="D32" s="58">
        <v>12</v>
      </c>
      <c r="E32" s="58">
        <v>24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</row>
    <row r="33" spans="1:14" ht="12.75">
      <c r="A33" s="55">
        <v>25</v>
      </c>
      <c r="B33" s="52" t="s">
        <v>18</v>
      </c>
      <c r="C33" s="52">
        <v>6691</v>
      </c>
      <c r="D33" s="52">
        <v>23631</v>
      </c>
      <c r="E33" s="52">
        <v>17644</v>
      </c>
      <c r="F33" s="52">
        <v>709</v>
      </c>
      <c r="G33" s="52">
        <v>2265</v>
      </c>
      <c r="H33" s="52">
        <v>1934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</row>
    <row r="34" spans="1:15" ht="12.75">
      <c r="A34" s="55">
        <v>26</v>
      </c>
      <c r="B34" s="52" t="s">
        <v>105</v>
      </c>
      <c r="C34" s="52">
        <v>6498</v>
      </c>
      <c r="D34" s="52">
        <v>2758</v>
      </c>
      <c r="E34" s="52">
        <v>1667</v>
      </c>
      <c r="F34" s="52">
        <v>1506</v>
      </c>
      <c r="G34" s="52">
        <v>449</v>
      </c>
      <c r="H34" s="52">
        <v>387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7"/>
    </row>
    <row r="35" spans="1:15" s="169" customFormat="1" ht="14.25">
      <c r="A35" s="167"/>
      <c r="B35" s="131" t="s">
        <v>228</v>
      </c>
      <c r="C35" s="131">
        <f aca="true" t="shared" si="1" ref="C35:N35">SUM(C28:C34)</f>
        <v>13323</v>
      </c>
      <c r="D35" s="131">
        <f t="shared" si="1"/>
        <v>26709</v>
      </c>
      <c r="E35" s="131">
        <f t="shared" si="1"/>
        <v>19550</v>
      </c>
      <c r="F35" s="131">
        <f t="shared" si="1"/>
        <v>2219</v>
      </c>
      <c r="G35" s="131">
        <f t="shared" si="1"/>
        <v>2716</v>
      </c>
      <c r="H35" s="131">
        <f t="shared" si="1"/>
        <v>2322</v>
      </c>
      <c r="I35" s="131">
        <f t="shared" si="1"/>
        <v>0</v>
      </c>
      <c r="J35" s="131">
        <f t="shared" si="1"/>
        <v>0</v>
      </c>
      <c r="K35" s="131">
        <f t="shared" si="1"/>
        <v>0</v>
      </c>
      <c r="L35" s="131">
        <f t="shared" si="1"/>
        <v>0</v>
      </c>
      <c r="M35" s="131">
        <f t="shared" si="1"/>
        <v>0</v>
      </c>
      <c r="N35" s="131">
        <f t="shared" si="1"/>
        <v>0</v>
      </c>
      <c r="O35" s="170"/>
    </row>
    <row r="36" spans="1:14" ht="12.75">
      <c r="A36" s="55">
        <v>28</v>
      </c>
      <c r="B36" s="52" t="s">
        <v>165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</row>
    <row r="37" spans="1:14" s="106" customFormat="1" ht="12.75">
      <c r="A37" s="55">
        <v>29</v>
      </c>
      <c r="B37" s="58" t="s">
        <v>234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</row>
    <row r="38" spans="1:14" ht="12.75">
      <c r="A38" s="55">
        <v>30</v>
      </c>
      <c r="B38" s="52" t="s">
        <v>220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</row>
    <row r="39" spans="1:14" ht="12.75">
      <c r="A39" s="55">
        <v>31</v>
      </c>
      <c r="B39" s="52" t="s">
        <v>239</v>
      </c>
      <c r="C39" s="52">
        <v>5</v>
      </c>
      <c r="D39" s="52">
        <v>16</v>
      </c>
      <c r="E39" s="52">
        <v>7</v>
      </c>
      <c r="F39" s="52">
        <v>3</v>
      </c>
      <c r="G39" s="52">
        <v>12</v>
      </c>
      <c r="H39" s="52">
        <v>10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</row>
    <row r="40" spans="1:14" s="106" customFormat="1" ht="12.75">
      <c r="A40" s="55">
        <v>32</v>
      </c>
      <c r="B40" s="58" t="s">
        <v>221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</row>
    <row r="41" spans="1:14" ht="12.75">
      <c r="A41" s="55">
        <v>33</v>
      </c>
      <c r="B41" s="52" t="s">
        <v>222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</row>
    <row r="42" spans="1:14" ht="12.75">
      <c r="A42" s="113">
        <v>34</v>
      </c>
      <c r="B42" s="116" t="s">
        <v>455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</row>
    <row r="43" spans="1:15" s="106" customFormat="1" ht="12.75">
      <c r="A43" s="55">
        <v>35</v>
      </c>
      <c r="B43" s="58" t="s">
        <v>243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103"/>
    </row>
    <row r="44" spans="1:14" ht="12.75">
      <c r="A44" s="55">
        <v>36</v>
      </c>
      <c r="B44" s="52" t="s">
        <v>261</v>
      </c>
      <c r="C44" s="52">
        <v>6</v>
      </c>
      <c r="D44" s="52">
        <v>1</v>
      </c>
      <c r="E44" s="52">
        <v>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</row>
    <row r="45" spans="1:14" ht="12.75">
      <c r="A45" s="55">
        <v>37</v>
      </c>
      <c r="B45" s="52" t="s">
        <v>24</v>
      </c>
      <c r="C45" s="52">
        <v>7</v>
      </c>
      <c r="D45" s="52">
        <v>26</v>
      </c>
      <c r="E45" s="52">
        <v>21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</row>
    <row r="46" spans="1:14" ht="12.75">
      <c r="A46" s="55">
        <v>38</v>
      </c>
      <c r="B46" s="52" t="s">
        <v>225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</row>
    <row r="47" spans="1:14" ht="12.75">
      <c r="A47" s="55">
        <v>39</v>
      </c>
      <c r="B47" s="52" t="s">
        <v>456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</row>
    <row r="48" spans="1:15" ht="12.75">
      <c r="A48" s="55">
        <v>40</v>
      </c>
      <c r="B48" s="58" t="s">
        <v>537</v>
      </c>
      <c r="C48" s="52">
        <v>0</v>
      </c>
      <c r="D48" s="52">
        <v>0</v>
      </c>
      <c r="E48" s="52">
        <v>0</v>
      </c>
      <c r="F48" s="52">
        <v>2</v>
      </c>
      <c r="G48" s="52">
        <v>38</v>
      </c>
      <c r="H48" s="52">
        <v>37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103"/>
    </row>
    <row r="49" spans="1:14" s="169" customFormat="1" ht="14.25">
      <c r="A49" s="167"/>
      <c r="B49" s="131" t="s">
        <v>227</v>
      </c>
      <c r="C49" s="131">
        <f>SUM(C36:C48)</f>
        <v>18</v>
      </c>
      <c r="D49" s="131">
        <f aca="true" t="shared" si="2" ref="D49:K49">SUM(D36:D48)</f>
        <v>43</v>
      </c>
      <c r="E49" s="131">
        <f t="shared" si="2"/>
        <v>30</v>
      </c>
      <c r="F49" s="131">
        <f t="shared" si="2"/>
        <v>5</v>
      </c>
      <c r="G49" s="131">
        <f t="shared" si="2"/>
        <v>50</v>
      </c>
      <c r="H49" s="131">
        <f t="shared" si="2"/>
        <v>47</v>
      </c>
      <c r="I49" s="131">
        <f t="shared" si="2"/>
        <v>0</v>
      </c>
      <c r="J49" s="131">
        <f t="shared" si="2"/>
        <v>0</v>
      </c>
      <c r="K49" s="131">
        <f t="shared" si="2"/>
        <v>0</v>
      </c>
      <c r="L49" s="131">
        <f>SUM(L36:L48)</f>
        <v>0</v>
      </c>
      <c r="M49" s="131">
        <f>SUM(M36:M48)</f>
        <v>0</v>
      </c>
      <c r="N49" s="131">
        <f>SUM(N36:N48)</f>
        <v>0</v>
      </c>
    </row>
    <row r="50" spans="1:14" s="169" customFormat="1" ht="14.25">
      <c r="A50" s="167"/>
      <c r="B50" s="90" t="s">
        <v>125</v>
      </c>
      <c r="C50" s="131">
        <f aca="true" t="shared" si="3" ref="C50:K50">SUM(C49,C35,C27)</f>
        <v>44398</v>
      </c>
      <c r="D50" s="131">
        <f t="shared" si="3"/>
        <v>46811</v>
      </c>
      <c r="E50" s="131">
        <f t="shared" si="3"/>
        <v>38266</v>
      </c>
      <c r="F50" s="131">
        <f t="shared" si="3"/>
        <v>4914</v>
      </c>
      <c r="G50" s="131">
        <f t="shared" si="3"/>
        <v>8613</v>
      </c>
      <c r="H50" s="131">
        <f t="shared" si="3"/>
        <v>8253</v>
      </c>
      <c r="I50" s="131">
        <f t="shared" si="3"/>
        <v>9274</v>
      </c>
      <c r="J50" s="131">
        <f t="shared" si="3"/>
        <v>4478</v>
      </c>
      <c r="K50" s="131">
        <f t="shared" si="3"/>
        <v>4503</v>
      </c>
      <c r="L50" s="131">
        <f>L27+L35+L49</f>
        <v>0</v>
      </c>
      <c r="M50" s="131">
        <f>M27+M35+M49</f>
        <v>0</v>
      </c>
      <c r="N50" s="131">
        <f>N27+N35+N49</f>
        <v>0</v>
      </c>
    </row>
    <row r="51" spans="1:14" ht="12.75">
      <c r="A51" s="51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2"/>
    </row>
    <row r="52" spans="2:13" ht="15" customHeight="1"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" customHeight="1">
      <c r="B53" s="2"/>
    </row>
    <row r="54" ht="15" customHeight="1">
      <c r="B54" s="2"/>
    </row>
    <row r="55" spans="1:14" ht="12.75">
      <c r="A55" s="821" t="s">
        <v>137</v>
      </c>
      <c r="B55" s="823" t="s">
        <v>5</v>
      </c>
      <c r="C55" s="825" t="s">
        <v>178</v>
      </c>
      <c r="D55" s="826"/>
      <c r="E55" s="827"/>
      <c r="F55" s="834" t="s">
        <v>179</v>
      </c>
      <c r="G55" s="835"/>
      <c r="H55" s="836"/>
      <c r="I55" s="825" t="s">
        <v>135</v>
      </c>
      <c r="J55" s="826"/>
      <c r="K55" s="827"/>
      <c r="L55" s="825" t="s">
        <v>136</v>
      </c>
      <c r="M55" s="826"/>
      <c r="N55" s="827"/>
    </row>
    <row r="56" spans="1:14" ht="12.75">
      <c r="A56" s="822"/>
      <c r="B56" s="824"/>
      <c r="C56" s="828"/>
      <c r="D56" s="829"/>
      <c r="E56" s="830"/>
      <c r="F56" s="837"/>
      <c r="G56" s="838"/>
      <c r="H56" s="839"/>
      <c r="I56" s="828"/>
      <c r="J56" s="829"/>
      <c r="K56" s="830"/>
      <c r="L56" s="828"/>
      <c r="M56" s="829"/>
      <c r="N56" s="830"/>
    </row>
    <row r="57" spans="1:14" ht="12.75">
      <c r="A57" s="822"/>
      <c r="B57" s="824"/>
      <c r="C57" s="831"/>
      <c r="D57" s="832"/>
      <c r="E57" s="833"/>
      <c r="F57" s="840"/>
      <c r="G57" s="841"/>
      <c r="H57" s="842"/>
      <c r="I57" s="831"/>
      <c r="J57" s="832"/>
      <c r="K57" s="833"/>
      <c r="L57" s="831"/>
      <c r="M57" s="832"/>
      <c r="N57" s="833"/>
    </row>
    <row r="58" spans="1:17" ht="12.75">
      <c r="A58" s="48"/>
      <c r="B58" s="48"/>
      <c r="C58" s="93" t="s">
        <v>57</v>
      </c>
      <c r="D58" s="93" t="s">
        <v>107</v>
      </c>
      <c r="E58" s="93" t="s">
        <v>138</v>
      </c>
      <c r="F58" s="93" t="s">
        <v>57</v>
      </c>
      <c r="G58" s="93" t="s">
        <v>107</v>
      </c>
      <c r="H58" s="93" t="s">
        <v>138</v>
      </c>
      <c r="I58" s="93" t="s">
        <v>57</v>
      </c>
      <c r="J58" s="93" t="s">
        <v>107</v>
      </c>
      <c r="K58" s="93" t="s">
        <v>138</v>
      </c>
      <c r="L58" s="93" t="s">
        <v>57</v>
      </c>
      <c r="M58" s="93" t="s">
        <v>107</v>
      </c>
      <c r="N58" s="93" t="s">
        <v>138</v>
      </c>
      <c r="O58" s="6"/>
      <c r="P58" s="6"/>
      <c r="Q58" s="6"/>
    </row>
    <row r="59" spans="1:14" ht="12.75">
      <c r="A59" s="55">
        <v>41</v>
      </c>
      <c r="B59" s="58" t="s">
        <v>79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</row>
    <row r="60" spans="1:14" ht="12.75">
      <c r="A60" s="55">
        <v>42</v>
      </c>
      <c r="B60" s="58" t="s">
        <v>284</v>
      </c>
      <c r="C60" s="52">
        <v>0</v>
      </c>
      <c r="D60" s="52">
        <v>0</v>
      </c>
      <c r="E60" s="52">
        <v>0</v>
      </c>
      <c r="F60" s="52">
        <v>0</v>
      </c>
      <c r="G60" s="58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</row>
    <row r="61" spans="1:14" ht="12.75">
      <c r="A61" s="55">
        <v>43</v>
      </c>
      <c r="B61" s="58" t="s">
        <v>30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</row>
    <row r="62" spans="1:14" ht="12.75">
      <c r="A62" s="55">
        <v>44</v>
      </c>
      <c r="B62" s="58" t="s">
        <v>237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</row>
    <row r="63" spans="1:14" ht="12.75">
      <c r="A63" s="55">
        <v>45</v>
      </c>
      <c r="B63" s="58" t="s">
        <v>29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</row>
    <row r="64" spans="1:14" ht="12.75">
      <c r="A64" s="55">
        <v>46</v>
      </c>
      <c r="B64" s="58" t="s">
        <v>575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</row>
    <row r="65" spans="1:14" ht="12.75">
      <c r="A65" s="55">
        <v>47</v>
      </c>
      <c r="B65" s="58" t="s">
        <v>25</v>
      </c>
      <c r="C65" s="52">
        <v>1752</v>
      </c>
      <c r="D65" s="52">
        <v>272</v>
      </c>
      <c r="E65" s="52">
        <v>251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</row>
    <row r="66" spans="1:14" ht="12.75">
      <c r="A66" s="55">
        <v>48</v>
      </c>
      <c r="B66" s="58" t="s">
        <v>28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</row>
    <row r="67" spans="1:14" s="169" customFormat="1" ht="14.25">
      <c r="A67" s="55"/>
      <c r="B67" s="90" t="s">
        <v>125</v>
      </c>
      <c r="C67" s="131">
        <f aca="true" t="shared" si="4" ref="C67:N67">SUM(C58:C66)</f>
        <v>1752</v>
      </c>
      <c r="D67" s="131">
        <f t="shared" si="4"/>
        <v>272</v>
      </c>
      <c r="E67" s="131">
        <f t="shared" si="4"/>
        <v>251</v>
      </c>
      <c r="F67" s="131">
        <f t="shared" si="4"/>
        <v>0</v>
      </c>
      <c r="G67" s="131">
        <f t="shared" si="4"/>
        <v>0</v>
      </c>
      <c r="H67" s="131">
        <f t="shared" si="4"/>
        <v>0</v>
      </c>
      <c r="I67" s="131">
        <f t="shared" si="4"/>
        <v>0</v>
      </c>
      <c r="J67" s="131">
        <f t="shared" si="4"/>
        <v>0</v>
      </c>
      <c r="K67" s="131">
        <f t="shared" si="4"/>
        <v>0</v>
      </c>
      <c r="L67" s="131">
        <f t="shared" si="4"/>
        <v>0</v>
      </c>
      <c r="M67" s="131">
        <f t="shared" si="4"/>
        <v>0</v>
      </c>
      <c r="N67" s="131">
        <f t="shared" si="4"/>
        <v>0</v>
      </c>
    </row>
    <row r="68" spans="1:14" ht="12.75">
      <c r="A68" s="55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2.75">
      <c r="A69" s="55">
        <v>49</v>
      </c>
      <c r="B69" s="52" t="s">
        <v>34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</row>
    <row r="70" spans="1:14" ht="12.75">
      <c r="A70" s="55">
        <v>50</v>
      </c>
      <c r="B70" s="52" t="s">
        <v>132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</row>
    <row r="71" spans="1:14" s="169" customFormat="1" ht="14.25">
      <c r="A71" s="167"/>
      <c r="B71" s="90" t="s">
        <v>125</v>
      </c>
      <c r="C71" s="131">
        <f aca="true" t="shared" si="5" ref="C71:N71">SUM(C69:C70)</f>
        <v>0</v>
      </c>
      <c r="D71" s="131">
        <f t="shared" si="5"/>
        <v>0</v>
      </c>
      <c r="E71" s="131">
        <f t="shared" si="5"/>
        <v>0</v>
      </c>
      <c r="F71" s="131">
        <f t="shared" si="5"/>
        <v>0</v>
      </c>
      <c r="G71" s="131">
        <f t="shared" si="5"/>
        <v>0</v>
      </c>
      <c r="H71" s="131">
        <f t="shared" si="5"/>
        <v>0</v>
      </c>
      <c r="I71" s="131">
        <f t="shared" si="5"/>
        <v>0</v>
      </c>
      <c r="J71" s="131">
        <f t="shared" si="5"/>
        <v>0</v>
      </c>
      <c r="K71" s="131">
        <f t="shared" si="5"/>
        <v>0</v>
      </c>
      <c r="L71" s="131">
        <f t="shared" si="5"/>
        <v>0</v>
      </c>
      <c r="M71" s="131">
        <f t="shared" si="5"/>
        <v>0</v>
      </c>
      <c r="N71" s="131">
        <f t="shared" si="5"/>
        <v>0</v>
      </c>
    </row>
    <row r="72" spans="1:14" s="169" customFormat="1" ht="14.25">
      <c r="A72" s="167"/>
      <c r="B72" s="90" t="s">
        <v>35</v>
      </c>
      <c r="C72" s="131">
        <f aca="true" t="shared" si="6" ref="C72:N72">+C50+C67+C71</f>
        <v>46150</v>
      </c>
      <c r="D72" s="131">
        <f t="shared" si="6"/>
        <v>47083</v>
      </c>
      <c r="E72" s="131">
        <f t="shared" si="6"/>
        <v>38517</v>
      </c>
      <c r="F72" s="131">
        <f t="shared" si="6"/>
        <v>4914</v>
      </c>
      <c r="G72" s="131">
        <f t="shared" si="6"/>
        <v>8613</v>
      </c>
      <c r="H72" s="131">
        <f t="shared" si="6"/>
        <v>8253</v>
      </c>
      <c r="I72" s="131">
        <f t="shared" si="6"/>
        <v>9274</v>
      </c>
      <c r="J72" s="131">
        <f t="shared" si="6"/>
        <v>4478</v>
      </c>
      <c r="K72" s="131">
        <f t="shared" si="6"/>
        <v>4503</v>
      </c>
      <c r="L72" s="131">
        <f t="shared" si="6"/>
        <v>0</v>
      </c>
      <c r="M72" s="131">
        <f t="shared" si="6"/>
        <v>0</v>
      </c>
      <c r="N72" s="131">
        <f t="shared" si="6"/>
        <v>0</v>
      </c>
    </row>
    <row r="73" ht="12.75">
      <c r="B73" s="6"/>
    </row>
    <row r="74" ht="12.75">
      <c r="B74" s="6"/>
    </row>
    <row r="75" spans="2:3" ht="12.75">
      <c r="B75" s="6"/>
      <c r="C75" s="6">
        <v>20</v>
      </c>
    </row>
    <row r="76" ht="12.75">
      <c r="C76" s="6">
        <v>20</v>
      </c>
    </row>
  </sheetData>
  <mergeCells count="12">
    <mergeCell ref="A4:A6"/>
    <mergeCell ref="B4:B6"/>
    <mergeCell ref="C4:E6"/>
    <mergeCell ref="F4:H6"/>
    <mergeCell ref="I4:K6"/>
    <mergeCell ref="L4:N6"/>
    <mergeCell ref="I55:K57"/>
    <mergeCell ref="L55:N57"/>
    <mergeCell ref="A55:A57"/>
    <mergeCell ref="B55:B57"/>
    <mergeCell ref="C55:E57"/>
    <mergeCell ref="F55:H57"/>
  </mergeCells>
  <printOptions gridLines="1" horizontalCentered="1"/>
  <pageMargins left="0.75" right="0.75" top="0.56" bottom="0.75" header="0.42" footer="0.5"/>
  <pageSetup blackAndWhite="1" horizontalDpi="300" verticalDpi="300" orientation="landscape" paperSize="9" scale="76" r:id="rId2"/>
  <rowBreaks count="1" manualBreakCount="1">
    <brk id="50" max="255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0"/>
  <dimension ref="A1:AN103"/>
  <sheetViews>
    <sheetView workbookViewId="0" topLeftCell="E1">
      <selection activeCell="C20" sqref="C20"/>
    </sheetView>
  </sheetViews>
  <sheetFormatPr defaultColWidth="9.140625" defaultRowHeight="12.75"/>
  <cols>
    <col min="1" max="1" width="3.7109375" style="120" customWidth="1"/>
    <col min="2" max="2" width="22.57421875" style="120" customWidth="1"/>
    <col min="3" max="3" width="9.7109375" style="130" customWidth="1"/>
    <col min="4" max="4" width="13.57421875" style="130" customWidth="1"/>
    <col min="5" max="5" width="8.00390625" style="130" customWidth="1"/>
    <col min="6" max="6" width="10.140625" style="130" customWidth="1"/>
    <col min="7" max="7" width="9.140625" style="130" customWidth="1"/>
    <col min="8" max="8" width="11.7109375" style="130" customWidth="1"/>
    <col min="9" max="9" width="8.28125" style="130" customWidth="1"/>
    <col min="10" max="10" width="10.8515625" style="130" customWidth="1"/>
    <col min="11" max="11" width="10.7109375" style="130" customWidth="1"/>
    <col min="12" max="12" width="9.00390625" style="130" customWidth="1"/>
    <col min="13" max="13" width="12.28125" style="130" customWidth="1"/>
    <col min="14" max="16384" width="9.140625" style="120" customWidth="1"/>
  </cols>
  <sheetData>
    <row r="1" spans="1:13" ht="16.5" customHeight="1">
      <c r="A1" s="315"/>
      <c r="B1" s="315"/>
      <c r="C1" s="316"/>
      <c r="D1" s="196"/>
      <c r="E1" s="316"/>
      <c r="F1" s="196"/>
      <c r="G1" s="196"/>
      <c r="H1" s="196"/>
      <c r="I1" s="316"/>
      <c r="J1" s="196"/>
      <c r="K1" s="196"/>
      <c r="L1" s="196"/>
      <c r="M1" s="196"/>
    </row>
    <row r="2" spans="1:13" ht="16.5" customHeight="1">
      <c r="A2" s="315"/>
      <c r="B2" s="315"/>
      <c r="C2" s="316"/>
      <c r="D2" s="196"/>
      <c r="E2" s="316"/>
      <c r="F2" s="196"/>
      <c r="G2" s="196"/>
      <c r="H2" s="196"/>
      <c r="I2" s="316"/>
      <c r="J2" s="196"/>
      <c r="K2" s="196"/>
      <c r="L2" s="196"/>
      <c r="M2" s="196"/>
    </row>
    <row r="3" spans="1:13" ht="16.5" customHeight="1">
      <c r="A3" s="315"/>
      <c r="B3" s="315"/>
      <c r="C3" s="316"/>
      <c r="D3" s="196"/>
      <c r="E3" s="316"/>
      <c r="F3" s="196"/>
      <c r="G3" s="196"/>
      <c r="H3" s="196"/>
      <c r="I3" s="316"/>
      <c r="J3" s="196"/>
      <c r="K3" s="196"/>
      <c r="L3" s="196"/>
      <c r="M3" s="196"/>
    </row>
    <row r="4" spans="1:13" ht="12.75">
      <c r="A4" s="381" t="s">
        <v>4</v>
      </c>
      <c r="B4" s="381" t="s">
        <v>5</v>
      </c>
      <c r="C4" s="765" t="s">
        <v>258</v>
      </c>
      <c r="D4" s="767"/>
      <c r="E4" s="765" t="s">
        <v>257</v>
      </c>
      <c r="F4" s="767"/>
      <c r="G4" s="765" t="s">
        <v>259</v>
      </c>
      <c r="H4" s="766"/>
      <c r="I4" s="765" t="s">
        <v>557</v>
      </c>
      <c r="J4" s="766"/>
      <c r="K4" s="292"/>
      <c r="L4" s="789" t="s">
        <v>260</v>
      </c>
      <c r="M4" s="790"/>
    </row>
    <row r="5" spans="1:13" ht="12.75">
      <c r="A5" s="358" t="s">
        <v>6</v>
      </c>
      <c r="B5" s="358"/>
      <c r="C5" s="390" t="s">
        <v>57</v>
      </c>
      <c r="D5" s="273" t="s">
        <v>64</v>
      </c>
      <c r="E5" s="390" t="s">
        <v>57</v>
      </c>
      <c r="F5" s="273" t="s">
        <v>64</v>
      </c>
      <c r="G5" s="273" t="s">
        <v>57</v>
      </c>
      <c r="H5" s="273" t="s">
        <v>64</v>
      </c>
      <c r="I5" s="390" t="s">
        <v>57</v>
      </c>
      <c r="J5" s="273" t="s">
        <v>64</v>
      </c>
      <c r="K5" s="273" t="s">
        <v>64</v>
      </c>
      <c r="L5" s="273" t="s">
        <v>57</v>
      </c>
      <c r="M5" s="273" t="s">
        <v>64</v>
      </c>
    </row>
    <row r="6" spans="1:14" ht="12.75">
      <c r="A6" s="118">
        <v>1</v>
      </c>
      <c r="B6" s="119" t="s">
        <v>7</v>
      </c>
      <c r="C6" s="119">
        <v>106129</v>
      </c>
      <c r="D6" s="194">
        <f>'TABLE-5'!H8</f>
        <v>75996</v>
      </c>
      <c r="E6" s="119">
        <v>749</v>
      </c>
      <c r="F6" s="194">
        <f>H6-D6</f>
        <v>1733</v>
      </c>
      <c r="G6" s="194">
        <f>C6+E6</f>
        <v>106878</v>
      </c>
      <c r="H6" s="194">
        <f>'TABLE-5'!D8</f>
        <v>77729</v>
      </c>
      <c r="I6" s="119">
        <v>12381</v>
      </c>
      <c r="J6" s="194">
        <f>'TABLE-5'!E8</f>
        <v>18189</v>
      </c>
      <c r="K6" s="194">
        <f>'TABLE-5'!F8</f>
        <v>33520</v>
      </c>
      <c r="L6" s="194">
        <f>'TABLE-5'!C8</f>
        <v>153669</v>
      </c>
      <c r="M6" s="194">
        <f>'TABLE-5'!G8</f>
        <v>129438</v>
      </c>
      <c r="N6" s="121"/>
    </row>
    <row r="7" spans="1:14" ht="12.75">
      <c r="A7" s="118">
        <v>2</v>
      </c>
      <c r="B7" s="119" t="s">
        <v>8</v>
      </c>
      <c r="C7" s="119">
        <v>0</v>
      </c>
      <c r="D7" s="194">
        <f>'TABLE-5'!H9</f>
        <v>0</v>
      </c>
      <c r="E7" s="119">
        <v>7</v>
      </c>
      <c r="F7" s="194">
        <f aca="true" t="shared" si="0" ref="F7:F24">H7-D7</f>
        <v>836</v>
      </c>
      <c r="G7" s="194">
        <f aca="true" t="shared" si="1" ref="G7:G24">C7+E7</f>
        <v>7</v>
      </c>
      <c r="H7" s="194">
        <f>'TABLE-5'!D9</f>
        <v>836</v>
      </c>
      <c r="I7" s="119">
        <v>315</v>
      </c>
      <c r="J7" s="194">
        <f>'TABLE-5'!E9</f>
        <v>721</v>
      </c>
      <c r="K7" s="194">
        <f>'TABLE-5'!F9</f>
        <v>1635</v>
      </c>
      <c r="L7" s="194">
        <f>'TABLE-5'!C9</f>
        <v>1206</v>
      </c>
      <c r="M7" s="194">
        <f>'TABLE-5'!G9</f>
        <v>3192</v>
      </c>
      <c r="N7" s="121"/>
    </row>
    <row r="8" spans="1:14" ht="12.75">
      <c r="A8" s="118">
        <v>3</v>
      </c>
      <c r="B8" s="119" t="s">
        <v>9</v>
      </c>
      <c r="C8" s="119">
        <v>31808</v>
      </c>
      <c r="D8" s="194">
        <v>2970</v>
      </c>
      <c r="E8" s="119">
        <v>844</v>
      </c>
      <c r="F8" s="194">
        <f t="shared" si="0"/>
        <v>25920</v>
      </c>
      <c r="G8" s="194">
        <f t="shared" si="1"/>
        <v>32652</v>
      </c>
      <c r="H8" s="194">
        <f>'TABLE-5'!D10</f>
        <v>28890</v>
      </c>
      <c r="I8" s="119">
        <v>4572</v>
      </c>
      <c r="J8" s="194">
        <f>'TABLE-5'!E10</f>
        <v>33268</v>
      </c>
      <c r="K8" s="194">
        <f>'TABLE-5'!F10</f>
        <v>25489</v>
      </c>
      <c r="L8" s="194">
        <f>'TABLE-5'!C10</f>
        <v>143736</v>
      </c>
      <c r="M8" s="194">
        <f>'TABLE-5'!G10</f>
        <v>87647</v>
      </c>
      <c r="N8" s="121"/>
    </row>
    <row r="9" spans="1:14" ht="12.75">
      <c r="A9" s="118">
        <v>4</v>
      </c>
      <c r="B9" s="119" t="s">
        <v>10</v>
      </c>
      <c r="C9" s="119">
        <v>178397</v>
      </c>
      <c r="D9" s="194">
        <f>'TABLE-5'!H11</f>
        <v>186848</v>
      </c>
      <c r="E9" s="119">
        <v>2132</v>
      </c>
      <c r="F9" s="194">
        <f t="shared" si="0"/>
        <v>11499</v>
      </c>
      <c r="G9" s="194">
        <f t="shared" si="1"/>
        <v>180529</v>
      </c>
      <c r="H9" s="194">
        <f>'TABLE-5'!D11</f>
        <v>198347</v>
      </c>
      <c r="I9" s="119">
        <v>21972</v>
      </c>
      <c r="J9" s="194">
        <f>'TABLE-5'!E11</f>
        <v>51152</v>
      </c>
      <c r="K9" s="194">
        <f>'TABLE-5'!F11</f>
        <v>47898</v>
      </c>
      <c r="L9" s="194">
        <f>'TABLE-5'!C11</f>
        <v>240667</v>
      </c>
      <c r="M9" s="194">
        <f>'TABLE-5'!G11</f>
        <v>297397</v>
      </c>
      <c r="N9" s="121"/>
    </row>
    <row r="10" spans="1:14" ht="12.75">
      <c r="A10" s="118">
        <v>5</v>
      </c>
      <c r="B10" s="119" t="s">
        <v>11</v>
      </c>
      <c r="C10" s="119">
        <v>29723</v>
      </c>
      <c r="D10" s="194">
        <f>'TABLE-5'!H12</f>
        <v>23164</v>
      </c>
      <c r="E10" s="119">
        <v>173</v>
      </c>
      <c r="F10" s="194">
        <f t="shared" si="0"/>
        <v>1354</v>
      </c>
      <c r="G10" s="194">
        <f t="shared" si="1"/>
        <v>29896</v>
      </c>
      <c r="H10" s="194">
        <f>'TABLE-5'!D12</f>
        <v>24518</v>
      </c>
      <c r="I10" s="119">
        <v>4530</v>
      </c>
      <c r="J10" s="194">
        <f>'TABLE-5'!E12</f>
        <v>8546</v>
      </c>
      <c r="K10" s="194">
        <f>'TABLE-5'!F12</f>
        <v>16092</v>
      </c>
      <c r="L10" s="194">
        <f>'TABLE-5'!C12</f>
        <v>48549</v>
      </c>
      <c r="M10" s="194">
        <f>'TABLE-5'!G12</f>
        <v>49156</v>
      </c>
      <c r="N10" s="121"/>
    </row>
    <row r="11" spans="1:14" ht="12.75">
      <c r="A11" s="118">
        <v>6</v>
      </c>
      <c r="B11" s="119" t="s">
        <v>12</v>
      </c>
      <c r="C11" s="119">
        <v>6107</v>
      </c>
      <c r="D11" s="194">
        <f>'TABLE-5'!H13</f>
        <v>7864</v>
      </c>
      <c r="E11" s="119">
        <v>464</v>
      </c>
      <c r="F11" s="194">
        <f t="shared" si="0"/>
        <v>795</v>
      </c>
      <c r="G11" s="194">
        <f t="shared" si="1"/>
        <v>6571</v>
      </c>
      <c r="H11" s="194">
        <f>'TABLE-5'!D13</f>
        <v>8659</v>
      </c>
      <c r="I11" s="119">
        <v>3191</v>
      </c>
      <c r="J11" s="194">
        <f>'TABLE-5'!E13</f>
        <v>8680</v>
      </c>
      <c r="K11" s="194">
        <f>'TABLE-5'!F13</f>
        <v>10243</v>
      </c>
      <c r="L11" s="194">
        <f>'TABLE-5'!C13</f>
        <v>15252</v>
      </c>
      <c r="M11" s="194">
        <f>'TABLE-5'!G13</f>
        <v>27582</v>
      </c>
      <c r="N11" s="121"/>
    </row>
    <row r="12" spans="1:14" s="106" customFormat="1" ht="12.75">
      <c r="A12" s="55">
        <v>7</v>
      </c>
      <c r="B12" s="58" t="s">
        <v>13</v>
      </c>
      <c r="C12" s="58">
        <v>152147</v>
      </c>
      <c r="D12" s="194">
        <f>'TABLE-5'!H14</f>
        <v>144934</v>
      </c>
      <c r="E12" s="58">
        <v>472</v>
      </c>
      <c r="F12" s="194">
        <f t="shared" si="0"/>
        <v>25063</v>
      </c>
      <c r="G12" s="194">
        <f t="shared" si="1"/>
        <v>152619</v>
      </c>
      <c r="H12" s="194">
        <f>'TABLE-5'!D14</f>
        <v>169997</v>
      </c>
      <c r="I12" s="58">
        <v>18477</v>
      </c>
      <c r="J12" s="194">
        <f>'TABLE-5'!E14</f>
        <v>36589</v>
      </c>
      <c r="K12" s="194">
        <f>'TABLE-5'!F14</f>
        <v>67670</v>
      </c>
      <c r="L12" s="194">
        <f>'TABLE-5'!C14</f>
        <v>230280</v>
      </c>
      <c r="M12" s="194">
        <f>'TABLE-5'!G14</f>
        <v>274256</v>
      </c>
      <c r="N12" s="19"/>
    </row>
    <row r="13" spans="1:14" s="106" customFormat="1" ht="12.75">
      <c r="A13" s="55">
        <v>8</v>
      </c>
      <c r="B13" s="58" t="s">
        <v>164</v>
      </c>
      <c r="C13" s="58">
        <v>154</v>
      </c>
      <c r="D13" s="194">
        <f>'TABLE-5'!H15</f>
        <v>212</v>
      </c>
      <c r="E13" s="58">
        <v>12</v>
      </c>
      <c r="F13" s="194">
        <f t="shared" si="0"/>
        <v>48</v>
      </c>
      <c r="G13" s="194">
        <f t="shared" si="1"/>
        <v>166</v>
      </c>
      <c r="H13" s="194">
        <f>'TABLE-5'!D15</f>
        <v>260</v>
      </c>
      <c r="I13" s="58">
        <v>369</v>
      </c>
      <c r="J13" s="194">
        <f>'TABLE-5'!E15</f>
        <v>968</v>
      </c>
      <c r="K13" s="194">
        <f>'TABLE-5'!F15</f>
        <v>2490</v>
      </c>
      <c r="L13" s="194">
        <f>'TABLE-5'!C15</f>
        <v>1893</v>
      </c>
      <c r="M13" s="194">
        <f>'TABLE-5'!G15</f>
        <v>3718</v>
      </c>
      <c r="N13" s="19"/>
    </row>
    <row r="14" spans="1:14" ht="12.75">
      <c r="A14" s="118">
        <v>9</v>
      </c>
      <c r="B14" s="119" t="s">
        <v>14</v>
      </c>
      <c r="C14" s="119">
        <v>4262</v>
      </c>
      <c r="D14" s="194">
        <f>'TABLE-5'!H16</f>
        <v>5613</v>
      </c>
      <c r="E14" s="119">
        <v>135</v>
      </c>
      <c r="F14" s="194">
        <f t="shared" si="0"/>
        <v>258</v>
      </c>
      <c r="G14" s="194">
        <f t="shared" si="1"/>
        <v>4397</v>
      </c>
      <c r="H14" s="194">
        <f>'TABLE-5'!D16</f>
        <v>5871</v>
      </c>
      <c r="I14" s="119">
        <v>1341</v>
      </c>
      <c r="J14" s="194">
        <f>'TABLE-5'!E16</f>
        <v>8102</v>
      </c>
      <c r="K14" s="194">
        <f>'TABLE-5'!F16</f>
        <v>10299</v>
      </c>
      <c r="L14" s="194">
        <f>'TABLE-5'!C16</f>
        <v>12986</v>
      </c>
      <c r="M14" s="194">
        <f>'TABLE-5'!G16</f>
        <v>24272</v>
      </c>
      <c r="N14" s="121"/>
    </row>
    <row r="15" spans="1:14" ht="12.75">
      <c r="A15" s="118">
        <v>10</v>
      </c>
      <c r="B15" s="119" t="s">
        <v>15</v>
      </c>
      <c r="C15" s="119">
        <v>720</v>
      </c>
      <c r="D15" s="194">
        <f>'TABLE-5'!H17</f>
        <v>680</v>
      </c>
      <c r="E15" s="119">
        <v>720</v>
      </c>
      <c r="F15" s="194">
        <f t="shared" si="0"/>
        <v>0</v>
      </c>
      <c r="G15" s="194">
        <f t="shared" si="1"/>
        <v>1440</v>
      </c>
      <c r="H15" s="194">
        <f>'TABLE-5'!D17</f>
        <v>680</v>
      </c>
      <c r="I15" s="119">
        <v>372</v>
      </c>
      <c r="J15" s="194">
        <f>'TABLE-5'!E17</f>
        <v>898</v>
      </c>
      <c r="K15" s="194">
        <f>'TABLE-5'!F17</f>
        <v>2510</v>
      </c>
      <c r="L15" s="194">
        <f>'TABLE-5'!C17</f>
        <v>7818</v>
      </c>
      <c r="M15" s="194">
        <f>'TABLE-5'!G17</f>
        <v>4088</v>
      </c>
      <c r="N15" s="121"/>
    </row>
    <row r="16" spans="1:14" ht="12.75">
      <c r="A16" s="118">
        <v>11</v>
      </c>
      <c r="B16" s="119" t="s">
        <v>16</v>
      </c>
      <c r="C16" s="119">
        <v>80</v>
      </c>
      <c r="D16" s="194">
        <f>'TABLE-5'!H18</f>
        <v>1224</v>
      </c>
      <c r="E16" s="119">
        <v>9</v>
      </c>
      <c r="F16" s="194">
        <f t="shared" si="0"/>
        <v>20</v>
      </c>
      <c r="G16" s="194">
        <f t="shared" si="1"/>
        <v>89</v>
      </c>
      <c r="H16" s="194">
        <f>'TABLE-5'!D18</f>
        <v>1244</v>
      </c>
      <c r="I16" s="119">
        <v>579</v>
      </c>
      <c r="J16" s="194">
        <f>'TABLE-5'!E18</f>
        <v>3290</v>
      </c>
      <c r="K16" s="194">
        <f>'TABLE-5'!F18</f>
        <v>2033</v>
      </c>
      <c r="L16" s="194">
        <f>'TABLE-5'!C18</f>
        <v>1617</v>
      </c>
      <c r="M16" s="194">
        <f>'TABLE-5'!G18</f>
        <v>6567</v>
      </c>
      <c r="N16" s="121"/>
    </row>
    <row r="17" spans="1:14" ht="12.75">
      <c r="A17" s="118">
        <v>12</v>
      </c>
      <c r="B17" s="119" t="s">
        <v>17</v>
      </c>
      <c r="C17" s="119">
        <v>8514</v>
      </c>
      <c r="D17" s="194">
        <f>'TABLE-5'!H19</f>
        <v>12881</v>
      </c>
      <c r="E17" s="119">
        <v>116</v>
      </c>
      <c r="F17" s="194">
        <f t="shared" si="0"/>
        <v>2115</v>
      </c>
      <c r="G17" s="194">
        <f t="shared" si="1"/>
        <v>8630</v>
      </c>
      <c r="H17" s="194">
        <f>'TABLE-5'!D19</f>
        <v>14996</v>
      </c>
      <c r="I17" s="119">
        <v>2902</v>
      </c>
      <c r="J17" s="194">
        <f>'TABLE-5'!E19</f>
        <v>6758</v>
      </c>
      <c r="K17" s="194">
        <f>'TABLE-5'!F19</f>
        <v>17514</v>
      </c>
      <c r="L17" s="194">
        <f>'TABLE-5'!C19</f>
        <v>23007</v>
      </c>
      <c r="M17" s="194">
        <f>'TABLE-5'!G19</f>
        <v>39268</v>
      </c>
      <c r="N17" s="121"/>
    </row>
    <row r="18" spans="1:14" ht="12.75">
      <c r="A18" s="118">
        <v>13</v>
      </c>
      <c r="B18" s="119" t="s">
        <v>166</v>
      </c>
      <c r="C18" s="119">
        <v>3306</v>
      </c>
      <c r="D18" s="194">
        <f>'TABLE-5'!H20</f>
        <v>3408</v>
      </c>
      <c r="E18" s="119">
        <v>48</v>
      </c>
      <c r="F18" s="194">
        <f t="shared" si="0"/>
        <v>431</v>
      </c>
      <c r="G18" s="194">
        <f t="shared" si="1"/>
        <v>3354</v>
      </c>
      <c r="H18" s="194">
        <f>'TABLE-5'!D20</f>
        <v>3839</v>
      </c>
      <c r="I18" s="119">
        <v>2617</v>
      </c>
      <c r="J18" s="194">
        <f>'TABLE-5'!E20</f>
        <v>5191</v>
      </c>
      <c r="K18" s="194">
        <f>'TABLE-5'!F20</f>
        <v>4370</v>
      </c>
      <c r="L18" s="194">
        <f>'TABLE-5'!C20</f>
        <v>8673</v>
      </c>
      <c r="M18" s="194">
        <f>'TABLE-5'!G20</f>
        <v>13400</v>
      </c>
      <c r="N18" s="121"/>
    </row>
    <row r="19" spans="1:14" ht="12.75">
      <c r="A19" s="118">
        <v>14</v>
      </c>
      <c r="B19" s="119" t="s">
        <v>78</v>
      </c>
      <c r="C19" s="119">
        <v>66581</v>
      </c>
      <c r="D19" s="194">
        <f>'TABLE-5'!H21</f>
        <v>58969</v>
      </c>
      <c r="E19" s="119">
        <v>418</v>
      </c>
      <c r="F19" s="194">
        <f t="shared" si="0"/>
        <v>4723</v>
      </c>
      <c r="G19" s="194">
        <f t="shared" si="1"/>
        <v>66999</v>
      </c>
      <c r="H19" s="194">
        <f>'TABLE-5'!D21</f>
        <v>63692</v>
      </c>
      <c r="I19" s="119">
        <v>4670</v>
      </c>
      <c r="J19" s="194">
        <f>'TABLE-5'!E21</f>
        <v>30461</v>
      </c>
      <c r="K19" s="194">
        <f>'TABLE-5'!F21</f>
        <v>46102</v>
      </c>
      <c r="L19" s="194">
        <f>'TABLE-5'!C21</f>
        <v>108713</v>
      </c>
      <c r="M19" s="194">
        <f>'TABLE-5'!G21</f>
        <v>140255</v>
      </c>
      <c r="N19" s="121"/>
    </row>
    <row r="20" spans="1:14" ht="12.75">
      <c r="A20" s="118">
        <v>15</v>
      </c>
      <c r="B20" s="119" t="s">
        <v>106</v>
      </c>
      <c r="C20" s="119">
        <v>2905</v>
      </c>
      <c r="D20" s="194">
        <f>'TABLE-5'!H22</f>
        <v>2414</v>
      </c>
      <c r="E20" s="119">
        <v>51</v>
      </c>
      <c r="F20" s="194">
        <f t="shared" si="0"/>
        <v>229</v>
      </c>
      <c r="G20" s="194">
        <f t="shared" si="1"/>
        <v>2956</v>
      </c>
      <c r="H20" s="194">
        <f>'TABLE-5'!D22</f>
        <v>2643</v>
      </c>
      <c r="I20" s="119">
        <v>1842</v>
      </c>
      <c r="J20" s="194">
        <f>'TABLE-5'!E22</f>
        <v>4531</v>
      </c>
      <c r="K20" s="194">
        <f>'TABLE-5'!F22</f>
        <v>9802</v>
      </c>
      <c r="L20" s="194">
        <f>'TABLE-5'!C22</f>
        <v>10704</v>
      </c>
      <c r="M20" s="194">
        <f>'TABLE-5'!G22</f>
        <v>16976</v>
      </c>
      <c r="N20" s="121"/>
    </row>
    <row r="21" spans="1:14" s="106" customFormat="1" ht="12.75">
      <c r="A21" s="55">
        <v>16</v>
      </c>
      <c r="B21" s="58" t="s">
        <v>20</v>
      </c>
      <c r="C21" s="58">
        <v>32491</v>
      </c>
      <c r="D21" s="194">
        <f>'TABLE-5'!H23</f>
        <v>52539</v>
      </c>
      <c r="E21" s="58">
        <v>1889</v>
      </c>
      <c r="F21" s="194">
        <f t="shared" si="0"/>
        <v>21632</v>
      </c>
      <c r="G21" s="194">
        <f t="shared" si="1"/>
        <v>34380</v>
      </c>
      <c r="H21" s="194">
        <f>'TABLE-5'!D23</f>
        <v>74171</v>
      </c>
      <c r="I21" s="58">
        <v>1995</v>
      </c>
      <c r="J21" s="194">
        <f>'TABLE-5'!E23</f>
        <v>25501</v>
      </c>
      <c r="K21" s="194">
        <f>'TABLE-5'!F23</f>
        <v>45070</v>
      </c>
      <c r="L21" s="194">
        <f>'TABLE-5'!C23</f>
        <v>52037</v>
      </c>
      <c r="M21" s="194">
        <f>'TABLE-5'!G23</f>
        <v>144742</v>
      </c>
      <c r="N21" s="19"/>
    </row>
    <row r="22" spans="1:14" ht="12.75">
      <c r="A22" s="118">
        <v>17</v>
      </c>
      <c r="B22" s="119" t="s">
        <v>21</v>
      </c>
      <c r="C22" s="119">
        <v>69484</v>
      </c>
      <c r="D22" s="194">
        <f>'TABLE-5'!H24</f>
        <v>81324</v>
      </c>
      <c r="E22" s="119">
        <v>1089</v>
      </c>
      <c r="F22" s="194">
        <f t="shared" si="0"/>
        <v>13516</v>
      </c>
      <c r="G22" s="194">
        <f t="shared" si="1"/>
        <v>70573</v>
      </c>
      <c r="H22" s="194">
        <f>'TABLE-5'!D24</f>
        <v>94840</v>
      </c>
      <c r="I22" s="119">
        <v>16464</v>
      </c>
      <c r="J22" s="194">
        <f>'TABLE-5'!E24</f>
        <v>26751</v>
      </c>
      <c r="K22" s="194">
        <f>'TABLE-5'!F24</f>
        <v>48798</v>
      </c>
      <c r="L22" s="194">
        <f>'TABLE-5'!C24</f>
        <v>119922</v>
      </c>
      <c r="M22" s="194">
        <f>'TABLE-5'!G24</f>
        <v>170389</v>
      </c>
      <c r="N22" s="121"/>
    </row>
    <row r="23" spans="1:14" ht="12.75">
      <c r="A23" s="118">
        <v>18</v>
      </c>
      <c r="B23" s="119" t="s">
        <v>19</v>
      </c>
      <c r="C23" s="119">
        <v>180</v>
      </c>
      <c r="D23" s="194">
        <f>'TABLE-5'!H25</f>
        <v>964</v>
      </c>
      <c r="E23" s="119">
        <v>95</v>
      </c>
      <c r="F23" s="194">
        <f t="shared" si="0"/>
        <v>173</v>
      </c>
      <c r="G23" s="194">
        <f t="shared" si="1"/>
        <v>275</v>
      </c>
      <c r="H23" s="194">
        <f>'TABLE-5'!D25</f>
        <v>1137</v>
      </c>
      <c r="I23" s="119">
        <v>86</v>
      </c>
      <c r="J23" s="194">
        <f>'TABLE-5'!E25</f>
        <v>163</v>
      </c>
      <c r="K23" s="194">
        <f>'TABLE-5'!F25</f>
        <v>912</v>
      </c>
      <c r="L23" s="194">
        <f>'TABLE-5'!C25</f>
        <v>755</v>
      </c>
      <c r="M23" s="194">
        <f>'TABLE-5'!G25</f>
        <v>2212</v>
      </c>
      <c r="N23" s="121"/>
    </row>
    <row r="24" spans="1:14" ht="12.75">
      <c r="A24" s="118">
        <v>19</v>
      </c>
      <c r="B24" s="119" t="s">
        <v>126</v>
      </c>
      <c r="C24" s="119">
        <v>248</v>
      </c>
      <c r="D24" s="194">
        <f>'TABLE-5'!H26</f>
        <v>383</v>
      </c>
      <c r="E24" s="119">
        <v>14</v>
      </c>
      <c r="F24" s="194">
        <f t="shared" si="0"/>
        <v>14</v>
      </c>
      <c r="G24" s="194">
        <f t="shared" si="1"/>
        <v>262</v>
      </c>
      <c r="H24" s="194">
        <f>'TABLE-5'!D26</f>
        <v>397</v>
      </c>
      <c r="I24" s="119">
        <v>548</v>
      </c>
      <c r="J24" s="194">
        <f>'TABLE-5'!E26</f>
        <v>2029</v>
      </c>
      <c r="K24" s="194">
        <f>'TABLE-5'!F26</f>
        <v>5445</v>
      </c>
      <c r="L24" s="194">
        <f>'TABLE-5'!C26</f>
        <v>2502</v>
      </c>
      <c r="M24" s="194">
        <f>'TABLE-5'!G26</f>
        <v>7871</v>
      </c>
      <c r="N24" s="121"/>
    </row>
    <row r="25" spans="1:14" ht="12.75">
      <c r="A25" s="118"/>
      <c r="B25" s="124" t="s">
        <v>226</v>
      </c>
      <c r="C25" s="124">
        <f aca="true" t="shared" si="2" ref="C25:M25">SUM(C6:C24)</f>
        <v>693236</v>
      </c>
      <c r="D25" s="270">
        <f t="shared" si="2"/>
        <v>662387</v>
      </c>
      <c r="E25" s="124">
        <f t="shared" si="2"/>
        <v>9437</v>
      </c>
      <c r="F25" s="270">
        <f t="shared" si="2"/>
        <v>110359</v>
      </c>
      <c r="G25" s="270">
        <f t="shared" si="2"/>
        <v>702673</v>
      </c>
      <c r="H25" s="270">
        <f t="shared" si="2"/>
        <v>772746</v>
      </c>
      <c r="I25" s="124">
        <f t="shared" si="2"/>
        <v>99223</v>
      </c>
      <c r="J25" s="270">
        <f t="shared" si="2"/>
        <v>271788</v>
      </c>
      <c r="K25" s="270">
        <f t="shared" si="2"/>
        <v>397892</v>
      </c>
      <c r="L25" s="270">
        <f t="shared" si="2"/>
        <v>1183986</v>
      </c>
      <c r="M25" s="270">
        <f t="shared" si="2"/>
        <v>1442426</v>
      </c>
      <c r="N25" s="121"/>
    </row>
    <row r="26" spans="1:14" ht="12.75">
      <c r="A26" s="55">
        <v>20</v>
      </c>
      <c r="B26" s="119" t="s">
        <v>23</v>
      </c>
      <c r="C26" s="119">
        <v>0</v>
      </c>
      <c r="D26" s="194">
        <f>'TABLE-5'!H28</f>
        <v>0</v>
      </c>
      <c r="E26" s="119">
        <v>0</v>
      </c>
      <c r="F26" s="194">
        <f aca="true" t="shared" si="3" ref="F26:F46">H26-D26</f>
        <v>0</v>
      </c>
      <c r="G26" s="194">
        <f aca="true" t="shared" si="4" ref="G26:G46">C26+E26</f>
        <v>0</v>
      </c>
      <c r="H26" s="194">
        <f>'TABLE-5'!D28</f>
        <v>0</v>
      </c>
      <c r="I26" s="119">
        <v>0</v>
      </c>
      <c r="J26" s="194">
        <f>'TABLE-5'!E28</f>
        <v>566</v>
      </c>
      <c r="K26" s="194">
        <f>'TABLE-5'!F28</f>
        <v>755</v>
      </c>
      <c r="L26" s="194">
        <f>'TABLE-5'!C28</f>
        <v>0</v>
      </c>
      <c r="M26" s="194">
        <f>'TABLE-5'!G28</f>
        <v>1321</v>
      </c>
      <c r="N26" s="121"/>
    </row>
    <row r="27" spans="1:14" ht="12.75">
      <c r="A27" s="55">
        <v>21</v>
      </c>
      <c r="B27" s="119" t="s">
        <v>274</v>
      </c>
      <c r="C27" s="119">
        <v>2</v>
      </c>
      <c r="D27" s="194">
        <f>'TABLE-5'!H29</f>
        <v>8</v>
      </c>
      <c r="E27" s="119">
        <v>0</v>
      </c>
      <c r="F27" s="194">
        <f t="shared" si="3"/>
        <v>0</v>
      </c>
      <c r="G27" s="194">
        <f t="shared" si="4"/>
        <v>2</v>
      </c>
      <c r="H27" s="194">
        <f>'TABLE-5'!D29</f>
        <v>8</v>
      </c>
      <c r="I27" s="119">
        <v>77</v>
      </c>
      <c r="J27" s="194">
        <f>'TABLE-5'!E29</f>
        <v>1519</v>
      </c>
      <c r="K27" s="194">
        <f>'TABLE-5'!F29</f>
        <v>1652</v>
      </c>
      <c r="L27" s="194">
        <f>'TABLE-5'!C29</f>
        <v>494</v>
      </c>
      <c r="M27" s="194">
        <f>'TABLE-5'!G29</f>
        <v>3179</v>
      </c>
      <c r="N27" s="121"/>
    </row>
    <row r="28" spans="1:14" ht="12.75">
      <c r="A28" s="55">
        <v>22</v>
      </c>
      <c r="B28" s="119" t="s">
        <v>171</v>
      </c>
      <c r="C28" s="119">
        <v>2</v>
      </c>
      <c r="D28" s="194">
        <f>'TABLE-5'!H30</f>
        <v>800</v>
      </c>
      <c r="E28" s="119">
        <v>0</v>
      </c>
      <c r="F28" s="194">
        <f t="shared" si="3"/>
        <v>0</v>
      </c>
      <c r="G28" s="194">
        <f t="shared" si="4"/>
        <v>2</v>
      </c>
      <c r="H28" s="194">
        <f>'TABLE-5'!D30</f>
        <v>800</v>
      </c>
      <c r="I28" s="119">
        <v>292</v>
      </c>
      <c r="J28" s="194">
        <f>'TABLE-5'!E30</f>
        <v>723</v>
      </c>
      <c r="K28" s="194">
        <f>'TABLE-5'!F30</f>
        <v>2816</v>
      </c>
      <c r="L28" s="194">
        <f>'TABLE-5'!C30</f>
        <v>2289</v>
      </c>
      <c r="M28" s="194">
        <f>'TABLE-5'!G30</f>
        <v>4339</v>
      </c>
      <c r="N28" s="121"/>
    </row>
    <row r="29" spans="1:14" ht="12.75">
      <c r="A29" s="55">
        <v>23</v>
      </c>
      <c r="B29" s="119" t="s">
        <v>22</v>
      </c>
      <c r="C29" s="119">
        <v>1</v>
      </c>
      <c r="D29" s="194">
        <f>'TABLE-5'!H31</f>
        <v>14</v>
      </c>
      <c r="E29" s="119">
        <v>1</v>
      </c>
      <c r="F29" s="194">
        <f t="shared" si="3"/>
        <v>14</v>
      </c>
      <c r="G29" s="194">
        <f t="shared" si="4"/>
        <v>2</v>
      </c>
      <c r="H29" s="194">
        <f>'TABLE-5'!D31</f>
        <v>28</v>
      </c>
      <c r="I29" s="119">
        <v>111</v>
      </c>
      <c r="J29" s="194">
        <f>'TABLE-5'!E31</f>
        <v>1228</v>
      </c>
      <c r="K29" s="194">
        <f>'TABLE-5'!F31</f>
        <v>906</v>
      </c>
      <c r="L29" s="194">
        <f>'TABLE-5'!C31</f>
        <v>2162</v>
      </c>
      <c r="M29" s="194">
        <f>'TABLE-5'!G31</f>
        <v>2162</v>
      </c>
      <c r="N29" s="121"/>
    </row>
    <row r="30" spans="1:14" s="106" customFormat="1" ht="12.75">
      <c r="A30" s="55">
        <v>24</v>
      </c>
      <c r="B30" s="58" t="s">
        <v>143</v>
      </c>
      <c r="C30" s="58">
        <v>465</v>
      </c>
      <c r="D30" s="194">
        <f>'TABLE-5'!H32</f>
        <v>537</v>
      </c>
      <c r="E30" s="58">
        <v>2</v>
      </c>
      <c r="F30" s="194">
        <f t="shared" si="3"/>
        <v>299</v>
      </c>
      <c r="G30" s="194">
        <f t="shared" si="4"/>
        <v>467</v>
      </c>
      <c r="H30" s="194">
        <f>'TABLE-5'!D32</f>
        <v>836</v>
      </c>
      <c r="I30" s="58">
        <v>498</v>
      </c>
      <c r="J30" s="194">
        <f>'TABLE-5'!E32</f>
        <v>1166</v>
      </c>
      <c r="K30" s="194">
        <f>'TABLE-5'!F32</f>
        <v>4470</v>
      </c>
      <c r="L30" s="194">
        <f>'TABLE-5'!C32</f>
        <v>2595</v>
      </c>
      <c r="M30" s="194">
        <f>'TABLE-5'!G32</f>
        <v>6472</v>
      </c>
      <c r="N30" s="19"/>
    </row>
    <row r="31" spans="1:14" ht="12.75">
      <c r="A31" s="55">
        <v>25</v>
      </c>
      <c r="B31" s="119" t="s">
        <v>18</v>
      </c>
      <c r="C31" s="119">
        <v>328331</v>
      </c>
      <c r="D31" s="194">
        <f>'TABLE-5'!H33</f>
        <v>325820</v>
      </c>
      <c r="E31" s="119">
        <v>2285</v>
      </c>
      <c r="F31" s="194">
        <f t="shared" si="3"/>
        <v>17502</v>
      </c>
      <c r="G31" s="194">
        <f t="shared" si="4"/>
        <v>330616</v>
      </c>
      <c r="H31" s="194">
        <f>'TABLE-5'!D33</f>
        <v>343322</v>
      </c>
      <c r="I31" s="119">
        <v>49337</v>
      </c>
      <c r="J31" s="194">
        <f>'TABLE-5'!E33</f>
        <v>119233</v>
      </c>
      <c r="K31" s="194">
        <f>'TABLE-5'!F33</f>
        <v>269150</v>
      </c>
      <c r="L31" s="194">
        <f>'TABLE-5'!C33</f>
        <v>463964</v>
      </c>
      <c r="M31" s="194">
        <f>'TABLE-5'!G33</f>
        <v>731705</v>
      </c>
      <c r="N31" s="121"/>
    </row>
    <row r="32" spans="1:14" ht="12.75">
      <c r="A32" s="55">
        <v>26</v>
      </c>
      <c r="B32" s="119" t="s">
        <v>105</v>
      </c>
      <c r="C32" s="119">
        <v>236904</v>
      </c>
      <c r="D32" s="194">
        <f>'TABLE-5'!H34</f>
        <v>213299</v>
      </c>
      <c r="E32" s="119">
        <v>791</v>
      </c>
      <c r="F32" s="194">
        <f t="shared" si="3"/>
        <v>13387</v>
      </c>
      <c r="G32" s="194">
        <f t="shared" si="4"/>
        <v>237695</v>
      </c>
      <c r="H32" s="194">
        <f>'TABLE-5'!D34</f>
        <v>226686</v>
      </c>
      <c r="I32" s="119">
        <v>52828</v>
      </c>
      <c r="J32" s="194">
        <f>'TABLE-5'!E34</f>
        <v>132216</v>
      </c>
      <c r="K32" s="194">
        <f>'TABLE-5'!F34</f>
        <v>87798</v>
      </c>
      <c r="L32" s="194">
        <f>'TABLE-5'!C34</f>
        <v>323736</v>
      </c>
      <c r="M32" s="194">
        <f>'TABLE-5'!G34</f>
        <v>446700</v>
      </c>
      <c r="N32" s="121"/>
    </row>
    <row r="33" spans="1:14" ht="12.75">
      <c r="A33" s="118"/>
      <c r="B33" s="124" t="s">
        <v>228</v>
      </c>
      <c r="C33" s="124">
        <f aca="true" t="shared" si="5" ref="C33:M33">SUM(C26:C32)</f>
        <v>565705</v>
      </c>
      <c r="D33" s="270">
        <f t="shared" si="5"/>
        <v>540478</v>
      </c>
      <c r="E33" s="124">
        <f t="shared" si="5"/>
        <v>3079</v>
      </c>
      <c r="F33" s="270">
        <f t="shared" si="5"/>
        <v>31202</v>
      </c>
      <c r="G33" s="270">
        <f t="shared" si="5"/>
        <v>568784</v>
      </c>
      <c r="H33" s="270">
        <f t="shared" si="5"/>
        <v>571680</v>
      </c>
      <c r="I33" s="124">
        <f t="shared" si="5"/>
        <v>103143</v>
      </c>
      <c r="J33" s="270">
        <f t="shared" si="5"/>
        <v>256651</v>
      </c>
      <c r="K33" s="270">
        <f t="shared" si="5"/>
        <v>367547</v>
      </c>
      <c r="L33" s="270">
        <f t="shared" si="5"/>
        <v>795240</v>
      </c>
      <c r="M33" s="270">
        <f t="shared" si="5"/>
        <v>1195878</v>
      </c>
      <c r="N33" s="121"/>
    </row>
    <row r="34" spans="1:14" ht="12.75">
      <c r="A34" s="55">
        <v>27</v>
      </c>
      <c r="B34" s="119" t="s">
        <v>165</v>
      </c>
      <c r="C34" s="119">
        <v>678</v>
      </c>
      <c r="D34" s="194">
        <f>'TABLE-5'!H36</f>
        <v>640</v>
      </c>
      <c r="E34" s="119">
        <v>6</v>
      </c>
      <c r="F34" s="194">
        <f t="shared" si="3"/>
        <v>4</v>
      </c>
      <c r="G34" s="194">
        <f t="shared" si="4"/>
        <v>684</v>
      </c>
      <c r="H34" s="194">
        <f>'TABLE-5'!D36</f>
        <v>644</v>
      </c>
      <c r="I34" s="119">
        <v>283</v>
      </c>
      <c r="J34" s="194">
        <f>'TABLE-5'!E36</f>
        <v>908</v>
      </c>
      <c r="K34" s="194">
        <f>'TABLE-5'!F36</f>
        <v>2287</v>
      </c>
      <c r="L34" s="194">
        <f>'TABLE-5'!C36</f>
        <v>2084</v>
      </c>
      <c r="M34" s="194">
        <f>'TABLE-5'!G36</f>
        <v>3839</v>
      </c>
      <c r="N34" s="121"/>
    </row>
    <row r="35" spans="1:14" s="106" customFormat="1" ht="12.75">
      <c r="A35" s="55">
        <v>28</v>
      </c>
      <c r="B35" s="58" t="s">
        <v>234</v>
      </c>
      <c r="C35" s="58">
        <v>8683</v>
      </c>
      <c r="D35" s="194">
        <f>'TABLE-5'!H37</f>
        <v>7003</v>
      </c>
      <c r="E35" s="58">
        <v>594</v>
      </c>
      <c r="F35" s="194">
        <f t="shared" si="3"/>
        <v>2493</v>
      </c>
      <c r="G35" s="194">
        <f t="shared" si="4"/>
        <v>9277</v>
      </c>
      <c r="H35" s="194">
        <f>'TABLE-5'!D37</f>
        <v>9496</v>
      </c>
      <c r="I35" s="58">
        <v>648</v>
      </c>
      <c r="J35" s="194">
        <f>'TABLE-5'!E37</f>
        <v>15491</v>
      </c>
      <c r="K35" s="194">
        <f>'TABLE-5'!F37</f>
        <v>10453</v>
      </c>
      <c r="L35" s="194">
        <f>'TABLE-5'!C37</f>
        <v>30382</v>
      </c>
      <c r="M35" s="194">
        <f>'TABLE-5'!G37</f>
        <v>35440</v>
      </c>
      <c r="N35" s="19"/>
    </row>
    <row r="36" spans="1:14" ht="12.75">
      <c r="A36" s="55">
        <v>29</v>
      </c>
      <c r="B36" s="119" t="s">
        <v>220</v>
      </c>
      <c r="C36" s="119">
        <v>9039</v>
      </c>
      <c r="D36" s="194">
        <f>'TABLE-5'!H38</f>
        <v>24023</v>
      </c>
      <c r="E36" s="119">
        <v>198</v>
      </c>
      <c r="F36" s="194">
        <f t="shared" si="3"/>
        <v>4115</v>
      </c>
      <c r="G36" s="194">
        <f t="shared" si="4"/>
        <v>9237</v>
      </c>
      <c r="H36" s="194">
        <f>'TABLE-5'!D38</f>
        <v>28138</v>
      </c>
      <c r="I36" s="119">
        <v>220</v>
      </c>
      <c r="J36" s="194">
        <f>'TABLE-5'!E38</f>
        <v>2163</v>
      </c>
      <c r="K36" s="194">
        <f>'TABLE-5'!F38</f>
        <v>113171</v>
      </c>
      <c r="L36" s="194">
        <f>'TABLE-5'!C38</f>
        <v>43122</v>
      </c>
      <c r="M36" s="194">
        <f>'TABLE-5'!G38</f>
        <v>143472</v>
      </c>
      <c r="N36" s="121"/>
    </row>
    <row r="37" spans="1:14" ht="12.75">
      <c r="A37" s="55">
        <v>30</v>
      </c>
      <c r="B37" s="119" t="s">
        <v>239</v>
      </c>
      <c r="C37" s="119">
        <v>202</v>
      </c>
      <c r="D37" s="194">
        <f>'TABLE-5'!H39</f>
        <v>17803</v>
      </c>
      <c r="E37" s="119">
        <v>142</v>
      </c>
      <c r="F37" s="194">
        <f t="shared" si="3"/>
        <v>19597</v>
      </c>
      <c r="G37" s="194">
        <f t="shared" si="4"/>
        <v>344</v>
      </c>
      <c r="H37" s="194">
        <f>'TABLE-5'!D39</f>
        <v>37400</v>
      </c>
      <c r="I37" s="119">
        <v>627</v>
      </c>
      <c r="J37" s="194">
        <f>'TABLE-5'!E39</f>
        <v>2904</v>
      </c>
      <c r="K37" s="194">
        <f>'TABLE-5'!F39</f>
        <v>2760</v>
      </c>
      <c r="L37" s="194">
        <f>'TABLE-5'!C39</f>
        <v>2225</v>
      </c>
      <c r="M37" s="194">
        <f>'TABLE-5'!G39</f>
        <v>43064</v>
      </c>
      <c r="N37" s="121"/>
    </row>
    <row r="38" spans="1:14" s="106" customFormat="1" ht="12.75">
      <c r="A38" s="55">
        <v>31</v>
      </c>
      <c r="B38" s="58" t="s">
        <v>221</v>
      </c>
      <c r="C38" s="58" t="s">
        <v>620</v>
      </c>
      <c r="D38" s="194">
        <f>'TABLE-5'!H40</f>
        <v>92</v>
      </c>
      <c r="E38" s="58">
        <v>0</v>
      </c>
      <c r="F38" s="194">
        <f t="shared" si="3"/>
        <v>0</v>
      </c>
      <c r="G38" s="194" t="e">
        <f t="shared" si="4"/>
        <v>#VALUE!</v>
      </c>
      <c r="H38" s="194">
        <f>'TABLE-5'!D40</f>
        <v>92</v>
      </c>
      <c r="I38" s="58">
        <v>0</v>
      </c>
      <c r="J38" s="194">
        <f>'TABLE-5'!E40</f>
        <v>0</v>
      </c>
      <c r="K38" s="194">
        <f>'TABLE-5'!F40</f>
        <v>5552</v>
      </c>
      <c r="L38" s="194">
        <f>'TABLE-5'!C40</f>
        <v>282</v>
      </c>
      <c r="M38" s="194">
        <f>'TABLE-5'!G40</f>
        <v>5644</v>
      </c>
      <c r="N38" s="19"/>
    </row>
    <row r="39" spans="1:14" ht="12.75">
      <c r="A39" s="55">
        <v>32</v>
      </c>
      <c r="B39" s="119" t="s">
        <v>222</v>
      </c>
      <c r="C39" s="119">
        <v>24</v>
      </c>
      <c r="D39" s="194">
        <f>'TABLE-5'!H41</f>
        <v>92</v>
      </c>
      <c r="E39" s="119">
        <v>40</v>
      </c>
      <c r="F39" s="194">
        <f t="shared" si="3"/>
        <v>425</v>
      </c>
      <c r="G39" s="194">
        <f t="shared" si="4"/>
        <v>64</v>
      </c>
      <c r="H39" s="194">
        <f>'TABLE-5'!D41</f>
        <v>517</v>
      </c>
      <c r="I39" s="119">
        <v>34</v>
      </c>
      <c r="J39" s="194">
        <f>'TABLE-5'!E41</f>
        <v>3612</v>
      </c>
      <c r="K39" s="194">
        <f>'TABLE-5'!F41</f>
        <v>0</v>
      </c>
      <c r="L39" s="194">
        <f>'TABLE-5'!C41</f>
        <v>98</v>
      </c>
      <c r="M39" s="194">
        <f>'TABLE-5'!G41</f>
        <v>4129</v>
      </c>
      <c r="N39" s="121"/>
    </row>
    <row r="40" spans="1:14" ht="12.75">
      <c r="A40" s="113">
        <v>33</v>
      </c>
      <c r="B40" s="153" t="s">
        <v>455</v>
      </c>
      <c r="C40" s="119">
        <v>0</v>
      </c>
      <c r="D40" s="194">
        <f>'TABLE-5'!H42</f>
        <v>0</v>
      </c>
      <c r="E40" s="119">
        <v>0</v>
      </c>
      <c r="F40" s="194">
        <f>H40-D40</f>
        <v>0</v>
      </c>
      <c r="G40" s="194">
        <f>C40+E40</f>
        <v>0</v>
      </c>
      <c r="H40" s="194">
        <f>'TABLE-5'!D42</f>
        <v>0</v>
      </c>
      <c r="I40" s="119">
        <v>16</v>
      </c>
      <c r="J40" s="194">
        <f>'TABLE-5'!E42</f>
        <v>15</v>
      </c>
      <c r="K40" s="194">
        <f>'TABLE-5'!F42</f>
        <v>162</v>
      </c>
      <c r="L40" s="194">
        <f>'TABLE-5'!C42</f>
        <v>152</v>
      </c>
      <c r="M40" s="194">
        <f>'TABLE-5'!G42</f>
        <v>177</v>
      </c>
      <c r="N40" s="121"/>
    </row>
    <row r="41" spans="1:14" s="106" customFormat="1" ht="12.75">
      <c r="A41" s="55">
        <v>34</v>
      </c>
      <c r="B41" s="58" t="s">
        <v>243</v>
      </c>
      <c r="C41" s="58">
        <v>0</v>
      </c>
      <c r="D41" s="194">
        <f>'TABLE-5'!H43</f>
        <v>0</v>
      </c>
      <c r="E41" s="58">
        <v>0</v>
      </c>
      <c r="F41" s="194">
        <f t="shared" si="3"/>
        <v>0</v>
      </c>
      <c r="G41" s="194">
        <f t="shared" si="4"/>
        <v>0</v>
      </c>
      <c r="H41" s="194">
        <f>'TABLE-5'!D43</f>
        <v>0</v>
      </c>
      <c r="I41" s="58">
        <v>0</v>
      </c>
      <c r="J41" s="194">
        <f>'TABLE-5'!E43</f>
        <v>0</v>
      </c>
      <c r="K41" s="194">
        <f>'TABLE-5'!F43</f>
        <v>374</v>
      </c>
      <c r="L41" s="194">
        <f>'TABLE-5'!C43</f>
        <v>95</v>
      </c>
      <c r="M41" s="194">
        <f>'TABLE-5'!G43</f>
        <v>374</v>
      </c>
      <c r="N41" s="19"/>
    </row>
    <row r="42" spans="1:14" ht="12.75">
      <c r="A42" s="55">
        <v>35</v>
      </c>
      <c r="B42" s="119" t="s">
        <v>261</v>
      </c>
      <c r="C42" s="119">
        <v>0</v>
      </c>
      <c r="D42" s="194">
        <f>'TABLE-5'!H44</f>
        <v>0</v>
      </c>
      <c r="E42" s="119">
        <v>4</v>
      </c>
      <c r="F42" s="194">
        <f t="shared" si="3"/>
        <v>346</v>
      </c>
      <c r="G42" s="194">
        <f t="shared" si="4"/>
        <v>4</v>
      </c>
      <c r="H42" s="194">
        <f>'TABLE-5'!D44</f>
        <v>346</v>
      </c>
      <c r="I42" s="119">
        <v>31</v>
      </c>
      <c r="J42" s="194">
        <f>'TABLE-5'!E44</f>
        <v>1219</v>
      </c>
      <c r="K42" s="194">
        <f>'TABLE-5'!F44</f>
        <v>727</v>
      </c>
      <c r="L42" s="194">
        <f>'TABLE-5'!C44</f>
        <v>225</v>
      </c>
      <c r="M42" s="194">
        <f>'TABLE-5'!G44</f>
        <v>2292</v>
      </c>
      <c r="N42" s="121"/>
    </row>
    <row r="43" spans="1:14" ht="12.75">
      <c r="A43" s="55">
        <v>36</v>
      </c>
      <c r="B43" s="119" t="s">
        <v>24</v>
      </c>
      <c r="C43" s="119">
        <v>8</v>
      </c>
      <c r="D43" s="194">
        <f>'TABLE-5'!H45</f>
        <v>35</v>
      </c>
      <c r="E43" s="119">
        <v>1</v>
      </c>
      <c r="F43" s="194">
        <f t="shared" si="3"/>
        <v>61</v>
      </c>
      <c r="G43" s="194">
        <f t="shared" si="4"/>
        <v>9</v>
      </c>
      <c r="H43" s="194">
        <f>'TABLE-5'!D45</f>
        <v>96</v>
      </c>
      <c r="I43" s="119">
        <v>63</v>
      </c>
      <c r="J43" s="194">
        <f>'TABLE-5'!E45</f>
        <v>863</v>
      </c>
      <c r="K43" s="194">
        <f>'TABLE-5'!F45</f>
        <v>987</v>
      </c>
      <c r="L43" s="194">
        <f>'TABLE-5'!C45</f>
        <v>384</v>
      </c>
      <c r="M43" s="194">
        <f>'TABLE-5'!G45</f>
        <v>1946</v>
      </c>
      <c r="N43" s="121"/>
    </row>
    <row r="44" spans="1:14" ht="12.75">
      <c r="A44" s="55">
        <v>37</v>
      </c>
      <c r="B44" s="119" t="s">
        <v>225</v>
      </c>
      <c r="C44" s="119">
        <v>2</v>
      </c>
      <c r="D44" s="194">
        <f>'TABLE-5'!H46</f>
        <v>7</v>
      </c>
      <c r="E44" s="119">
        <v>0</v>
      </c>
      <c r="F44" s="194">
        <f t="shared" si="3"/>
        <v>0</v>
      </c>
      <c r="G44" s="194">
        <f t="shared" si="4"/>
        <v>2</v>
      </c>
      <c r="H44" s="194">
        <f>'TABLE-5'!D46</f>
        <v>7</v>
      </c>
      <c r="I44" s="119">
        <v>1</v>
      </c>
      <c r="J44" s="194">
        <f>'TABLE-5'!E46</f>
        <v>4</v>
      </c>
      <c r="K44" s="194">
        <f>'TABLE-5'!F46</f>
        <v>67</v>
      </c>
      <c r="L44" s="194">
        <f>'TABLE-5'!C46</f>
        <v>18</v>
      </c>
      <c r="M44" s="194">
        <f>'TABLE-5'!G46</f>
        <v>78</v>
      </c>
      <c r="N44" s="121"/>
    </row>
    <row r="45" spans="1:14" ht="12.75">
      <c r="A45" s="55">
        <v>38</v>
      </c>
      <c r="B45" s="119" t="s">
        <v>456</v>
      </c>
      <c r="C45" s="119">
        <v>0</v>
      </c>
      <c r="D45" s="194">
        <f>'TABLE-5'!H47</f>
        <v>0</v>
      </c>
      <c r="E45" s="119">
        <v>8</v>
      </c>
      <c r="F45" s="194">
        <f>H45-D45</f>
        <v>6</v>
      </c>
      <c r="G45" s="194">
        <f>C45+E45</f>
        <v>8</v>
      </c>
      <c r="H45" s="194">
        <f>'TABLE-5'!D47</f>
        <v>6</v>
      </c>
      <c r="I45" s="119">
        <v>0</v>
      </c>
      <c r="J45" s="194">
        <f>'TABLE-5'!E47</f>
        <v>0</v>
      </c>
      <c r="K45" s="194">
        <f>'TABLE-5'!F47</f>
        <v>84</v>
      </c>
      <c r="L45" s="194">
        <f>'TABLE-5'!C47</f>
        <v>27</v>
      </c>
      <c r="M45" s="194">
        <f>'TABLE-5'!G47</f>
        <v>90</v>
      </c>
      <c r="N45" s="121"/>
    </row>
    <row r="46" spans="1:14" ht="12.75">
      <c r="A46" s="55">
        <v>39</v>
      </c>
      <c r="B46" s="119" t="s">
        <v>537</v>
      </c>
      <c r="C46" s="119">
        <v>1135</v>
      </c>
      <c r="D46" s="194">
        <f>'TABLE-5'!H48</f>
        <v>11594</v>
      </c>
      <c r="E46" s="119">
        <v>297</v>
      </c>
      <c r="F46" s="194">
        <f t="shared" si="3"/>
        <v>12644</v>
      </c>
      <c r="G46" s="194">
        <f t="shared" si="4"/>
        <v>1432</v>
      </c>
      <c r="H46" s="194">
        <f>'TABLE-5'!D48</f>
        <v>24238</v>
      </c>
      <c r="I46" s="119">
        <v>1432</v>
      </c>
      <c r="J46" s="194">
        <f>'TABLE-5'!E48</f>
        <v>9723</v>
      </c>
      <c r="K46" s="194">
        <f>'TABLE-5'!F48</f>
        <v>1535</v>
      </c>
      <c r="L46" s="194">
        <f>'TABLE-5'!C48</f>
        <v>1702</v>
      </c>
      <c r="M46" s="194">
        <f>'TABLE-5'!G48</f>
        <v>35496</v>
      </c>
      <c r="N46" s="121"/>
    </row>
    <row r="47" spans="1:14" ht="12.75">
      <c r="A47" s="118"/>
      <c r="B47" s="124" t="s">
        <v>227</v>
      </c>
      <c r="C47" s="124">
        <f>SUM(C34:C46)</f>
        <v>19771</v>
      </c>
      <c r="D47" s="270">
        <f aca="true" t="shared" si="6" ref="D47:M47">SUM(D34:D46)</f>
        <v>61289</v>
      </c>
      <c r="E47" s="124">
        <f t="shared" si="6"/>
        <v>1290</v>
      </c>
      <c r="F47" s="270">
        <f t="shared" si="6"/>
        <v>39691</v>
      </c>
      <c r="G47" s="270" t="e">
        <f t="shared" si="6"/>
        <v>#VALUE!</v>
      </c>
      <c r="H47" s="270">
        <f t="shared" si="6"/>
        <v>100980</v>
      </c>
      <c r="I47" s="124">
        <f t="shared" si="6"/>
        <v>3355</v>
      </c>
      <c r="J47" s="270">
        <f t="shared" si="6"/>
        <v>36902</v>
      </c>
      <c r="K47" s="270">
        <f t="shared" si="6"/>
        <v>138159</v>
      </c>
      <c r="L47" s="270">
        <f t="shared" si="6"/>
        <v>80796</v>
      </c>
      <c r="M47" s="270">
        <f t="shared" si="6"/>
        <v>276041</v>
      </c>
      <c r="N47" s="121"/>
    </row>
    <row r="48" spans="1:13" ht="12.75">
      <c r="A48" s="118"/>
      <c r="B48" s="179" t="s">
        <v>125</v>
      </c>
      <c r="C48" s="124">
        <f aca="true" t="shared" si="7" ref="C48:M48">C25+C33+C47</f>
        <v>1278712</v>
      </c>
      <c r="D48" s="270">
        <f t="shared" si="7"/>
        <v>1264154</v>
      </c>
      <c r="E48" s="124">
        <f t="shared" si="7"/>
        <v>13806</v>
      </c>
      <c r="F48" s="270">
        <f t="shared" si="7"/>
        <v>181252</v>
      </c>
      <c r="G48" s="270" t="e">
        <f t="shared" si="7"/>
        <v>#VALUE!</v>
      </c>
      <c r="H48" s="270">
        <f t="shared" si="7"/>
        <v>1445406</v>
      </c>
      <c r="I48" s="124">
        <f t="shared" si="7"/>
        <v>205721</v>
      </c>
      <c r="J48" s="270">
        <f t="shared" si="7"/>
        <v>565341</v>
      </c>
      <c r="K48" s="270">
        <f t="shared" si="7"/>
        <v>903598</v>
      </c>
      <c r="L48" s="270">
        <f t="shared" si="7"/>
        <v>2060022</v>
      </c>
      <c r="M48" s="270">
        <f t="shared" si="7"/>
        <v>2914345</v>
      </c>
    </row>
    <row r="49" spans="1:13" ht="18" customHeight="1">
      <c r="A49" s="331"/>
      <c r="B49" s="331"/>
      <c r="C49" s="129"/>
      <c r="D49" s="285"/>
      <c r="E49" s="129"/>
      <c r="F49" s="285"/>
      <c r="G49" s="285"/>
      <c r="H49" s="285"/>
      <c r="I49" s="129"/>
      <c r="J49" s="285"/>
      <c r="K49" s="450"/>
      <c r="L49" s="285"/>
      <c r="M49" s="285"/>
    </row>
    <row r="50" spans="1:13" ht="18" customHeight="1">
      <c r="A50" s="331" t="s">
        <v>36</v>
      </c>
      <c r="B50" s="331"/>
      <c r="C50" s="129"/>
      <c r="D50" s="285"/>
      <c r="E50" s="129"/>
      <c r="F50" s="285"/>
      <c r="G50" s="285"/>
      <c r="H50" s="285"/>
      <c r="I50" s="129"/>
      <c r="J50" s="285"/>
      <c r="K50" s="450"/>
      <c r="L50" s="285" t="s">
        <v>36</v>
      </c>
      <c r="M50" s="285"/>
    </row>
    <row r="51" spans="1:13" ht="15">
      <c r="A51" s="423" t="s">
        <v>36</v>
      </c>
      <c r="D51" s="102"/>
      <c r="F51" s="102"/>
      <c r="G51" s="102"/>
      <c r="H51" s="102"/>
      <c r="J51" s="102"/>
      <c r="K51" s="280"/>
      <c r="L51" s="102" t="s">
        <v>36</v>
      </c>
      <c r="M51" s="196"/>
    </row>
    <row r="52" spans="1:13" ht="12.75">
      <c r="A52" s="381" t="s">
        <v>4</v>
      </c>
      <c r="B52" s="381" t="s">
        <v>5</v>
      </c>
      <c r="C52" s="765" t="s">
        <v>258</v>
      </c>
      <c r="D52" s="767"/>
      <c r="E52" s="765" t="s">
        <v>257</v>
      </c>
      <c r="F52" s="767"/>
      <c r="G52" s="765" t="s">
        <v>259</v>
      </c>
      <c r="H52" s="766"/>
      <c r="I52" s="765" t="s">
        <v>557</v>
      </c>
      <c r="J52" s="766"/>
      <c r="K52" s="292"/>
      <c r="L52" s="789" t="s">
        <v>260</v>
      </c>
      <c r="M52" s="790"/>
    </row>
    <row r="53" spans="1:13" ht="12.75">
      <c r="A53" s="358" t="s">
        <v>6</v>
      </c>
      <c r="B53" s="358"/>
      <c r="C53" s="390" t="s">
        <v>57</v>
      </c>
      <c r="D53" s="273" t="s">
        <v>64</v>
      </c>
      <c r="E53" s="390" t="s">
        <v>57</v>
      </c>
      <c r="F53" s="273" t="s">
        <v>64</v>
      </c>
      <c r="G53" s="273" t="s">
        <v>57</v>
      </c>
      <c r="H53" s="273" t="s">
        <v>64</v>
      </c>
      <c r="I53" s="390" t="s">
        <v>57</v>
      </c>
      <c r="J53" s="273" t="s">
        <v>64</v>
      </c>
      <c r="K53" s="273" t="s">
        <v>64</v>
      </c>
      <c r="L53" s="273" t="s">
        <v>57</v>
      </c>
      <c r="M53" s="273" t="s">
        <v>64</v>
      </c>
    </row>
    <row r="54" spans="1:14" ht="12.75">
      <c r="A54" s="55">
        <v>40</v>
      </c>
      <c r="B54" s="58" t="s">
        <v>79</v>
      </c>
      <c r="C54" s="119">
        <v>23870</v>
      </c>
      <c r="D54" s="194">
        <f>'TABLE-5'!H58</f>
        <v>20304</v>
      </c>
      <c r="E54" s="119">
        <v>0</v>
      </c>
      <c r="F54" s="194">
        <f aca="true" t="shared" si="8" ref="F54:F61">H54-D54</f>
        <v>0</v>
      </c>
      <c r="G54" s="194">
        <f aca="true" t="shared" si="9" ref="G54:G61">C54+E54</f>
        <v>23870</v>
      </c>
      <c r="H54" s="194">
        <f>'TABLE-5'!D58</f>
        <v>20304</v>
      </c>
      <c r="I54" s="119">
        <v>1174</v>
      </c>
      <c r="J54" s="194">
        <f>'TABLE-5'!E58</f>
        <v>355</v>
      </c>
      <c r="K54" s="194">
        <f>'TABLE-5'!F58</f>
        <v>5169</v>
      </c>
      <c r="L54" s="194">
        <f>'TABLE-5'!C58</f>
        <v>37523</v>
      </c>
      <c r="M54" s="194">
        <f>'TABLE-5'!G58</f>
        <v>25828</v>
      </c>
      <c r="N54" s="121"/>
    </row>
    <row r="55" spans="1:14" ht="12.75">
      <c r="A55" s="55">
        <v>41</v>
      </c>
      <c r="B55" s="58" t="s">
        <v>284</v>
      </c>
      <c r="C55" s="119">
        <v>132831</v>
      </c>
      <c r="D55" s="194">
        <f>'TABLE-5'!H59</f>
        <v>48557</v>
      </c>
      <c r="E55" s="119">
        <v>0</v>
      </c>
      <c r="F55" s="194">
        <f t="shared" si="8"/>
        <v>0</v>
      </c>
      <c r="G55" s="194">
        <f t="shared" si="9"/>
        <v>132831</v>
      </c>
      <c r="H55" s="194">
        <f>'TABLE-5'!D59</f>
        <v>48557</v>
      </c>
      <c r="I55" s="119">
        <v>21628</v>
      </c>
      <c r="J55" s="194">
        <f>'TABLE-5'!E59</f>
        <v>8496</v>
      </c>
      <c r="K55" s="194">
        <f>'TABLE-5'!F59</f>
        <v>9882</v>
      </c>
      <c r="L55" s="194">
        <f>'TABLE-5'!C59</f>
        <v>162580</v>
      </c>
      <c r="M55" s="194">
        <f>'TABLE-5'!G59</f>
        <v>66935</v>
      </c>
      <c r="N55" s="121"/>
    </row>
    <row r="56" spans="1:14" ht="12.75">
      <c r="A56" s="55">
        <v>42</v>
      </c>
      <c r="B56" s="58" t="s">
        <v>30</v>
      </c>
      <c r="C56" s="119">
        <v>6796</v>
      </c>
      <c r="D56" s="194">
        <f>'TABLE-5'!H60</f>
        <v>4755</v>
      </c>
      <c r="E56" s="119">
        <v>0</v>
      </c>
      <c r="F56" s="194">
        <f t="shared" si="8"/>
        <v>0</v>
      </c>
      <c r="G56" s="194">
        <f t="shared" si="9"/>
        <v>6796</v>
      </c>
      <c r="H56" s="194">
        <f>'TABLE-5'!D60</f>
        <v>4755</v>
      </c>
      <c r="I56" s="119">
        <v>2715</v>
      </c>
      <c r="J56" s="194">
        <f>'TABLE-5'!E60</f>
        <v>1038</v>
      </c>
      <c r="K56" s="194">
        <f>'TABLE-5'!F60</f>
        <v>624</v>
      </c>
      <c r="L56" s="194">
        <f>'TABLE-5'!C60</f>
        <v>10898</v>
      </c>
      <c r="M56" s="194">
        <f>'TABLE-5'!G60</f>
        <v>6417</v>
      </c>
      <c r="N56" s="121"/>
    </row>
    <row r="57" spans="1:14" ht="12.75">
      <c r="A57" s="55">
        <v>43</v>
      </c>
      <c r="B57" s="58" t="s">
        <v>237</v>
      </c>
      <c r="C57" s="119">
        <v>88715</v>
      </c>
      <c r="D57" s="194">
        <f>'TABLE-5'!H61</f>
        <v>68246</v>
      </c>
      <c r="E57" s="119">
        <v>924</v>
      </c>
      <c r="F57" s="194">
        <f t="shared" si="8"/>
        <v>1093</v>
      </c>
      <c r="G57" s="194">
        <f t="shared" si="9"/>
        <v>89639</v>
      </c>
      <c r="H57" s="194">
        <f>'TABLE-5'!D61</f>
        <v>69339</v>
      </c>
      <c r="I57" s="119">
        <v>3413</v>
      </c>
      <c r="J57" s="194">
        <f>'TABLE-5'!E61</f>
        <v>1709</v>
      </c>
      <c r="K57" s="194">
        <f>'TABLE-5'!F61</f>
        <v>6431</v>
      </c>
      <c r="L57" s="194">
        <f>'TABLE-5'!C61</f>
        <v>105000</v>
      </c>
      <c r="M57" s="194">
        <f>'TABLE-5'!G61</f>
        <v>77479</v>
      </c>
      <c r="N57" s="121"/>
    </row>
    <row r="58" spans="1:14" ht="12.75">
      <c r="A58" s="55">
        <v>44</v>
      </c>
      <c r="B58" s="58" t="s">
        <v>29</v>
      </c>
      <c r="C58" s="119">
        <v>12805</v>
      </c>
      <c r="D58" s="194">
        <f>'TABLE-5'!H62</f>
        <v>7344</v>
      </c>
      <c r="E58" s="119">
        <v>0</v>
      </c>
      <c r="F58" s="194">
        <f t="shared" si="8"/>
        <v>0</v>
      </c>
      <c r="G58" s="194">
        <f t="shared" si="9"/>
        <v>12805</v>
      </c>
      <c r="H58" s="194">
        <f>'TABLE-5'!D62</f>
        <v>7344</v>
      </c>
      <c r="I58" s="119">
        <v>3716</v>
      </c>
      <c r="J58" s="194">
        <f>'TABLE-5'!E62</f>
        <v>747</v>
      </c>
      <c r="K58" s="194">
        <f>'TABLE-5'!F62</f>
        <v>5666</v>
      </c>
      <c r="L58" s="194">
        <f>'TABLE-5'!C62</f>
        <v>26700</v>
      </c>
      <c r="M58" s="194">
        <f>'TABLE-5'!G62</f>
        <v>13757</v>
      </c>
      <c r="N58" s="121"/>
    </row>
    <row r="59" spans="1:14" ht="12.75">
      <c r="A59" s="55">
        <v>45</v>
      </c>
      <c r="B59" s="58" t="s">
        <v>575</v>
      </c>
      <c r="C59" s="119">
        <v>151450</v>
      </c>
      <c r="D59" s="194">
        <f>'TABLE-5'!H63</f>
        <v>89070</v>
      </c>
      <c r="E59" s="119">
        <v>0</v>
      </c>
      <c r="F59" s="194">
        <f t="shared" si="8"/>
        <v>0</v>
      </c>
      <c r="G59" s="194">
        <f t="shared" si="9"/>
        <v>151450</v>
      </c>
      <c r="H59" s="194">
        <f>'TABLE-5'!D63</f>
        <v>89070</v>
      </c>
      <c r="I59" s="119">
        <v>14524</v>
      </c>
      <c r="J59" s="194">
        <f>'TABLE-5'!E63</f>
        <v>7355</v>
      </c>
      <c r="K59" s="194">
        <f>'TABLE-5'!F63</f>
        <v>14489</v>
      </c>
      <c r="L59" s="194">
        <f>'TABLE-5'!C63</f>
        <v>238133</v>
      </c>
      <c r="M59" s="194">
        <f>'TABLE-5'!G63</f>
        <v>110914</v>
      </c>
      <c r="N59" s="121"/>
    </row>
    <row r="60" spans="1:14" ht="12.75">
      <c r="A60" s="55">
        <v>46</v>
      </c>
      <c r="B60" s="58" t="s">
        <v>25</v>
      </c>
      <c r="C60" s="119">
        <v>20155</v>
      </c>
      <c r="D60" s="194">
        <f>'TABLE-5'!H64</f>
        <v>9784</v>
      </c>
      <c r="E60" s="119">
        <v>0</v>
      </c>
      <c r="F60" s="194">
        <f t="shared" si="8"/>
        <v>0</v>
      </c>
      <c r="G60" s="194">
        <f t="shared" si="9"/>
        <v>20155</v>
      </c>
      <c r="H60" s="194">
        <f>'TABLE-5'!D64</f>
        <v>9784</v>
      </c>
      <c r="I60" s="119">
        <v>2319</v>
      </c>
      <c r="J60" s="194">
        <f>'TABLE-5'!E64</f>
        <v>322</v>
      </c>
      <c r="K60" s="194">
        <f>'TABLE-5'!F64</f>
        <v>748</v>
      </c>
      <c r="L60" s="194">
        <f>'TABLE-5'!C64</f>
        <v>27595</v>
      </c>
      <c r="M60" s="194">
        <f>'TABLE-5'!G64</f>
        <v>10854</v>
      </c>
      <c r="N60" s="121"/>
    </row>
    <row r="61" spans="1:14" ht="12.75">
      <c r="A61" s="55">
        <v>47</v>
      </c>
      <c r="B61" s="58" t="s">
        <v>28</v>
      </c>
      <c r="C61" s="119">
        <v>9411</v>
      </c>
      <c r="D61" s="194">
        <f>'TABLE-5'!H65</f>
        <v>8575</v>
      </c>
      <c r="E61" s="119">
        <v>0</v>
      </c>
      <c r="F61" s="194">
        <f t="shared" si="8"/>
        <v>0</v>
      </c>
      <c r="G61" s="194">
        <f t="shared" si="9"/>
        <v>9411</v>
      </c>
      <c r="H61" s="194">
        <f>'TABLE-5'!D65</f>
        <v>8575</v>
      </c>
      <c r="I61" s="119">
        <v>898</v>
      </c>
      <c r="J61" s="194">
        <f>'TABLE-5'!E65</f>
        <v>1271</v>
      </c>
      <c r="K61" s="194">
        <f>'TABLE-5'!F65</f>
        <v>963</v>
      </c>
      <c r="L61" s="194">
        <f>'TABLE-5'!C65</f>
        <v>10960</v>
      </c>
      <c r="M61" s="194">
        <f>'TABLE-5'!G65</f>
        <v>10809</v>
      </c>
      <c r="N61" s="121"/>
    </row>
    <row r="62" spans="1:14" ht="12.75">
      <c r="A62" s="51"/>
      <c r="B62" s="179" t="s">
        <v>125</v>
      </c>
      <c r="C62" s="124">
        <f aca="true" t="shared" si="10" ref="C62:M62">SUM(C54:C61)</f>
        <v>446033</v>
      </c>
      <c r="D62" s="270">
        <f t="shared" si="10"/>
        <v>256635</v>
      </c>
      <c r="E62" s="124">
        <f t="shared" si="10"/>
        <v>924</v>
      </c>
      <c r="F62" s="270">
        <f t="shared" si="10"/>
        <v>1093</v>
      </c>
      <c r="G62" s="270">
        <f t="shared" si="10"/>
        <v>446957</v>
      </c>
      <c r="H62" s="270">
        <f t="shared" si="10"/>
        <v>257728</v>
      </c>
      <c r="I62" s="124">
        <f t="shared" si="10"/>
        <v>50387</v>
      </c>
      <c r="J62" s="270">
        <f t="shared" si="10"/>
        <v>21293</v>
      </c>
      <c r="K62" s="270">
        <f t="shared" si="10"/>
        <v>43972</v>
      </c>
      <c r="L62" s="270">
        <f t="shared" si="10"/>
        <v>619389</v>
      </c>
      <c r="M62" s="270">
        <f t="shared" si="10"/>
        <v>322993</v>
      </c>
      <c r="N62" s="121"/>
    </row>
    <row r="63" spans="1:14" ht="12.75">
      <c r="A63" s="51"/>
      <c r="B63" s="119"/>
      <c r="C63" s="119"/>
      <c r="D63" s="194"/>
      <c r="E63" s="119"/>
      <c r="F63" s="194"/>
      <c r="G63" s="194"/>
      <c r="H63" s="194"/>
      <c r="I63" s="119"/>
      <c r="J63" s="194"/>
      <c r="K63" s="448"/>
      <c r="L63" s="448"/>
      <c r="M63" s="448"/>
      <c r="N63" s="121"/>
    </row>
    <row r="64" spans="1:14" ht="12.75">
      <c r="A64" s="51">
        <v>48</v>
      </c>
      <c r="B64" s="119" t="s">
        <v>34</v>
      </c>
      <c r="C64" s="119">
        <v>0</v>
      </c>
      <c r="D64" s="194">
        <f>'TABLE-5'!H68</f>
        <v>536646</v>
      </c>
      <c r="E64" s="119">
        <v>0</v>
      </c>
      <c r="F64" s="194">
        <f>H64-D64</f>
        <v>11195</v>
      </c>
      <c r="G64" s="194">
        <f>C64+E64</f>
        <v>0</v>
      </c>
      <c r="H64" s="194">
        <f>'TABLE-5'!D68</f>
        <v>547841</v>
      </c>
      <c r="I64" s="119">
        <v>0</v>
      </c>
      <c r="J64" s="194">
        <f>'TABLE-5'!E68</f>
        <v>0</v>
      </c>
      <c r="K64" s="194">
        <f>'TABLE-5'!F68</f>
        <v>88129</v>
      </c>
      <c r="L64" s="194">
        <f>'TABLE-5'!C68</f>
        <v>0</v>
      </c>
      <c r="M64" s="194">
        <f>'TABLE-5'!G68</f>
        <v>635970</v>
      </c>
      <c r="N64" s="121"/>
    </row>
    <row r="65" spans="1:14" ht="12.75">
      <c r="A65" s="51">
        <v>49</v>
      </c>
      <c r="B65" s="119" t="s">
        <v>132</v>
      </c>
      <c r="C65" s="119">
        <v>0</v>
      </c>
      <c r="D65" s="194">
        <f>'TABLE-5'!H69</f>
        <v>134866</v>
      </c>
      <c r="E65" s="119">
        <v>0</v>
      </c>
      <c r="F65" s="194">
        <f>H65-D65</f>
        <v>0</v>
      </c>
      <c r="G65" s="194">
        <f>C65+E65</f>
        <v>0</v>
      </c>
      <c r="H65" s="194">
        <f>'TABLE-5'!D69</f>
        <v>134866</v>
      </c>
      <c r="I65" s="119">
        <v>0</v>
      </c>
      <c r="J65" s="194">
        <f>'TABLE-5'!E69</f>
        <v>0</v>
      </c>
      <c r="K65" s="194">
        <f>'TABLE-5'!F69</f>
        <v>614</v>
      </c>
      <c r="L65" s="194">
        <f>'TABLE-5'!C69</f>
        <v>0</v>
      </c>
      <c r="M65" s="194">
        <f>'TABLE-5'!G69</f>
        <v>135480</v>
      </c>
      <c r="N65" s="121"/>
    </row>
    <row r="66" spans="1:13" ht="12.75">
      <c r="A66" s="118"/>
      <c r="B66" s="179" t="s">
        <v>125</v>
      </c>
      <c r="C66" s="124">
        <f aca="true" t="shared" si="11" ref="C66:L66">SUM(C63:C65)</f>
        <v>0</v>
      </c>
      <c r="D66" s="270">
        <f t="shared" si="11"/>
        <v>671512</v>
      </c>
      <c r="E66" s="124">
        <f t="shared" si="11"/>
        <v>0</v>
      </c>
      <c r="F66" s="270">
        <f t="shared" si="11"/>
        <v>11195</v>
      </c>
      <c r="G66" s="270">
        <f t="shared" si="11"/>
        <v>0</v>
      </c>
      <c r="H66" s="270">
        <f t="shared" si="11"/>
        <v>682707</v>
      </c>
      <c r="I66" s="124">
        <f t="shared" si="11"/>
        <v>0</v>
      </c>
      <c r="J66" s="270">
        <f t="shared" si="11"/>
        <v>0</v>
      </c>
      <c r="K66" s="270">
        <f t="shared" si="11"/>
        <v>88743</v>
      </c>
      <c r="L66" s="270">
        <f t="shared" si="11"/>
        <v>0</v>
      </c>
      <c r="M66" s="270">
        <f>SUM(M64:M65)</f>
        <v>771450</v>
      </c>
    </row>
    <row r="67" spans="1:13" ht="12.75">
      <c r="A67" s="118"/>
      <c r="B67" s="179"/>
      <c r="C67" s="124"/>
      <c r="D67" s="270"/>
      <c r="E67" s="124"/>
      <c r="F67" s="270"/>
      <c r="G67" s="270"/>
      <c r="H67" s="270"/>
      <c r="I67" s="124"/>
      <c r="J67" s="270"/>
      <c r="K67" s="270"/>
      <c r="L67" s="448"/>
      <c r="M67" s="448"/>
    </row>
    <row r="68" spans="1:13" ht="12.75">
      <c r="A68" s="118"/>
      <c r="B68" s="179" t="s">
        <v>35</v>
      </c>
      <c r="C68" s="124">
        <f aca="true" t="shared" si="12" ref="C68:M68">C48+C62+C66</f>
        <v>1724745</v>
      </c>
      <c r="D68" s="270">
        <f t="shared" si="12"/>
        <v>2192301</v>
      </c>
      <c r="E68" s="124">
        <f t="shared" si="12"/>
        <v>14730</v>
      </c>
      <c r="F68" s="270">
        <f t="shared" si="12"/>
        <v>193540</v>
      </c>
      <c r="G68" s="270" t="e">
        <f t="shared" si="12"/>
        <v>#VALUE!</v>
      </c>
      <c r="H68" s="270">
        <f t="shared" si="12"/>
        <v>2385841</v>
      </c>
      <c r="I68" s="124">
        <f t="shared" si="12"/>
        <v>256108</v>
      </c>
      <c r="J68" s="270">
        <f t="shared" si="12"/>
        <v>586634</v>
      </c>
      <c r="K68" s="270">
        <f t="shared" si="12"/>
        <v>1036313</v>
      </c>
      <c r="L68" s="270">
        <f t="shared" si="12"/>
        <v>2679411</v>
      </c>
      <c r="M68" s="270">
        <f t="shared" si="12"/>
        <v>4008788</v>
      </c>
    </row>
    <row r="70" spans="14:40" ht="12.75"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</row>
    <row r="71" spans="3:4" ht="12.75">
      <c r="C71" s="130">
        <v>3</v>
      </c>
      <c r="D71" s="130" t="s">
        <v>600</v>
      </c>
    </row>
    <row r="72" ht="12.75">
      <c r="C72" s="130">
        <v>3</v>
      </c>
    </row>
    <row r="77" spans="1:2" ht="12.75">
      <c r="A77" s="130"/>
      <c r="B77" s="130"/>
    </row>
    <row r="78" spans="1:2" ht="12.75">
      <c r="A78" s="130"/>
      <c r="B78" s="130"/>
    </row>
    <row r="79" spans="1:2" ht="12.75">
      <c r="A79" s="130"/>
      <c r="B79" s="130"/>
    </row>
    <row r="80" spans="1:2" ht="12.75">
      <c r="A80" s="130"/>
      <c r="B80" s="130"/>
    </row>
    <row r="81" spans="1:2" ht="12.75">
      <c r="A81" s="130"/>
      <c r="B81" s="130"/>
    </row>
    <row r="82" spans="1:2" ht="12.75">
      <c r="A82" s="130"/>
      <c r="B82" s="130"/>
    </row>
    <row r="83" spans="1:2" ht="12.75">
      <c r="A83" s="130"/>
      <c r="B83" s="130"/>
    </row>
    <row r="84" spans="1:2" ht="12.75">
      <c r="A84" s="130"/>
      <c r="B84" s="130"/>
    </row>
    <row r="85" spans="1:2" ht="12.75">
      <c r="A85" s="130"/>
      <c r="B85" s="130"/>
    </row>
    <row r="86" spans="1:2" ht="12.75">
      <c r="A86" s="130"/>
      <c r="B86" s="130"/>
    </row>
    <row r="87" spans="1:2" ht="12.75">
      <c r="A87" s="130"/>
      <c r="B87" s="130"/>
    </row>
    <row r="88" spans="1:2" ht="12.75">
      <c r="A88" s="130"/>
      <c r="B88" s="130"/>
    </row>
    <row r="89" spans="1:2" ht="12.75">
      <c r="A89" s="130"/>
      <c r="B89" s="130"/>
    </row>
    <row r="90" spans="1:2" ht="12.75">
      <c r="A90" s="130"/>
      <c r="B90" s="130"/>
    </row>
    <row r="91" spans="1:2" ht="12.75">
      <c r="A91" s="130"/>
      <c r="B91" s="130"/>
    </row>
    <row r="92" spans="1:2" ht="12.75">
      <c r="A92" s="130"/>
      <c r="B92" s="130"/>
    </row>
    <row r="93" spans="1:2" ht="12.75">
      <c r="A93" s="130"/>
      <c r="B93" s="130"/>
    </row>
    <row r="94" spans="1:2" ht="12.75">
      <c r="A94" s="130"/>
      <c r="B94" s="130"/>
    </row>
    <row r="95" spans="1:2" ht="12.75">
      <c r="A95" s="130"/>
      <c r="B95" s="130"/>
    </row>
    <row r="96" spans="1:2" ht="12.75">
      <c r="A96" s="130"/>
      <c r="B96" s="130"/>
    </row>
    <row r="97" spans="1:2" ht="12.75">
      <c r="A97" s="130"/>
      <c r="B97" s="130"/>
    </row>
    <row r="98" spans="1:2" ht="12.75">
      <c r="A98" s="130"/>
      <c r="B98" s="130"/>
    </row>
    <row r="99" spans="1:2" ht="12.75">
      <c r="A99" s="130"/>
      <c r="B99" s="130"/>
    </row>
    <row r="100" spans="1:2" ht="12.75">
      <c r="A100" s="130"/>
      <c r="B100" s="130"/>
    </row>
    <row r="101" spans="1:2" ht="12.75">
      <c r="A101" s="130"/>
      <c r="B101" s="130"/>
    </row>
    <row r="102" spans="1:2" ht="12.75">
      <c r="A102" s="130"/>
      <c r="B102" s="130"/>
    </row>
    <row r="103" spans="1:2" ht="12.75">
      <c r="A103" s="130"/>
      <c r="B103" s="130"/>
    </row>
  </sheetData>
  <mergeCells count="10">
    <mergeCell ref="L4:M4"/>
    <mergeCell ref="L52:M52"/>
    <mergeCell ref="C4:D4"/>
    <mergeCell ref="E4:F4"/>
    <mergeCell ref="G4:H4"/>
    <mergeCell ref="I4:J4"/>
    <mergeCell ref="C52:D52"/>
    <mergeCell ref="E52:F52"/>
    <mergeCell ref="G52:H52"/>
    <mergeCell ref="I52:J52"/>
  </mergeCells>
  <printOptions gridLines="1" horizontalCentered="1"/>
  <pageMargins left="0.38" right="0.31" top="0.44" bottom="0.53" header="0.36" footer="0.32"/>
  <pageSetup blackAndWhite="1" horizontalDpi="300" verticalDpi="300" orientation="landscape" paperSize="9" scale="75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83"/>
  <sheetViews>
    <sheetView workbookViewId="0" topLeftCell="G1">
      <selection activeCell="C36" sqref="C36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2.140625" style="22" customWidth="1"/>
    <col min="4" max="4" width="12.00390625" style="22" customWidth="1"/>
    <col min="5" max="5" width="13.57421875" style="22" customWidth="1"/>
    <col min="6" max="6" width="12.8515625" style="22" customWidth="1"/>
    <col min="7" max="7" width="11.8515625" style="22" customWidth="1"/>
    <col min="8" max="8" width="12.421875" style="22" customWidth="1"/>
    <col min="9" max="9" width="12.28125" style="22" customWidth="1"/>
    <col min="10" max="10" width="12.421875" style="22" customWidth="1"/>
    <col min="11" max="11" width="9.57421875" style="0" bestFit="1" customWidth="1"/>
    <col min="13" max="13" width="9.57421875" style="0" bestFit="1" customWidth="1"/>
  </cols>
  <sheetData>
    <row r="1" spans="1:10" ht="15" customHeight="1">
      <c r="A1" s="2"/>
      <c r="B1" s="2"/>
      <c r="C1" s="23"/>
      <c r="D1" s="196"/>
      <c r="E1" s="23"/>
      <c r="F1" s="196"/>
      <c r="G1" s="23"/>
      <c r="H1" s="196"/>
      <c r="I1" s="196"/>
      <c r="J1" s="196"/>
    </row>
    <row r="2" spans="1:12" ht="12.75">
      <c r="A2" s="2"/>
      <c r="B2" s="2"/>
      <c r="C2" s="23"/>
      <c r="D2" s="196"/>
      <c r="E2" s="23"/>
      <c r="F2" s="196"/>
      <c r="G2" s="23"/>
      <c r="H2" s="196"/>
      <c r="I2" s="196"/>
      <c r="J2" s="196"/>
      <c r="K2" s="2"/>
      <c r="L2" s="2"/>
    </row>
    <row r="3" spans="1:12" ht="12.75">
      <c r="A3" s="2"/>
      <c r="B3" s="2"/>
      <c r="C3" s="23"/>
      <c r="D3" s="196"/>
      <c r="E3" s="23"/>
      <c r="F3" s="196"/>
      <c r="G3" s="23"/>
      <c r="H3" s="196"/>
      <c r="I3" s="196"/>
      <c r="J3" s="196"/>
      <c r="K3" s="2"/>
      <c r="L3" s="2"/>
    </row>
    <row r="4" spans="1:12" ht="12.75">
      <c r="A4" s="26"/>
      <c r="B4" s="26"/>
      <c r="C4" s="183"/>
      <c r="D4" s="443"/>
      <c r="E4" s="755"/>
      <c r="F4" s="756"/>
      <c r="G4" s="184"/>
      <c r="H4" s="443"/>
      <c r="I4" s="444"/>
      <c r="J4" s="443"/>
      <c r="K4" s="2"/>
      <c r="L4" s="2"/>
    </row>
    <row r="5" spans="1:12" ht="12.75">
      <c r="A5" s="45" t="s">
        <v>4</v>
      </c>
      <c r="B5" s="45" t="s">
        <v>5</v>
      </c>
      <c r="C5" s="758" t="s">
        <v>40</v>
      </c>
      <c r="D5" s="759"/>
      <c r="E5" s="760" t="s">
        <v>45</v>
      </c>
      <c r="F5" s="759"/>
      <c r="G5" s="760" t="s">
        <v>46</v>
      </c>
      <c r="H5" s="759"/>
      <c r="I5" s="761" t="s">
        <v>47</v>
      </c>
      <c r="J5" s="762"/>
      <c r="K5" s="5"/>
      <c r="L5" s="5"/>
    </row>
    <row r="6" spans="1:12" ht="12.75">
      <c r="A6" s="48" t="s">
        <v>6</v>
      </c>
      <c r="B6" s="48"/>
      <c r="C6" s="185" t="s">
        <v>552</v>
      </c>
      <c r="D6" s="447" t="s">
        <v>615</v>
      </c>
      <c r="E6" s="185" t="s">
        <v>552</v>
      </c>
      <c r="F6" s="447" t="s">
        <v>615</v>
      </c>
      <c r="G6" s="185" t="s">
        <v>552</v>
      </c>
      <c r="H6" s="447" t="s">
        <v>615</v>
      </c>
      <c r="I6" s="447" t="s">
        <v>552</v>
      </c>
      <c r="J6" s="447" t="s">
        <v>615</v>
      </c>
      <c r="K6" s="2"/>
      <c r="L6" s="2"/>
    </row>
    <row r="7" spans="1:14" ht="12.75">
      <c r="A7" s="51">
        <v>1</v>
      </c>
      <c r="B7" s="52" t="s">
        <v>7</v>
      </c>
      <c r="C7" s="58">
        <v>152</v>
      </c>
      <c r="D7" s="194">
        <f>'TABLE-1'!F6</f>
        <v>153</v>
      </c>
      <c r="E7" s="186">
        <v>326105</v>
      </c>
      <c r="F7" s="448">
        <f>'TABLE-2'!D6+'TABLE-2'!E6+'TABLE-2'!F6</f>
        <v>315570</v>
      </c>
      <c r="G7" s="186">
        <v>183616</v>
      </c>
      <c r="H7" s="448">
        <f>'TABLE-2'!G6+'TABLE-2'!H6+'TABLE-2'!I6</f>
        <v>189378</v>
      </c>
      <c r="I7" s="448">
        <f>(G7/E7)*100</f>
        <v>56.305791079560265</v>
      </c>
      <c r="J7" s="448">
        <f>(H7/F7)*100</f>
        <v>60.011407928510316</v>
      </c>
      <c r="K7" s="7"/>
      <c r="L7" s="7"/>
      <c r="M7" s="7"/>
      <c r="N7" s="7"/>
    </row>
    <row r="8" spans="1:14" ht="12.75">
      <c r="A8" s="51">
        <v>2</v>
      </c>
      <c r="B8" s="52" t="s">
        <v>8</v>
      </c>
      <c r="C8" s="58">
        <v>7</v>
      </c>
      <c r="D8" s="194">
        <f>'TABLE-1'!F7</f>
        <v>8</v>
      </c>
      <c r="E8" s="186">
        <v>21861</v>
      </c>
      <c r="F8" s="448">
        <f>'TABLE-2'!D7+'TABLE-2'!E7+'TABLE-2'!F7</f>
        <v>26421</v>
      </c>
      <c r="G8" s="186">
        <v>9014</v>
      </c>
      <c r="H8" s="448">
        <f>'TABLE-2'!G7+'TABLE-2'!H7+'TABLE-2'!I7</f>
        <v>7769</v>
      </c>
      <c r="I8" s="448">
        <f aca="true" t="shared" si="0" ref="I8:I25">(G8/E8)*100</f>
        <v>41.2332464205663</v>
      </c>
      <c r="J8" s="448">
        <f aca="true" t="shared" si="1" ref="J8:J47">(H8/F8)*100</f>
        <v>29.404640248287343</v>
      </c>
      <c r="K8" s="7"/>
      <c r="L8" s="7"/>
      <c r="M8" s="7"/>
      <c r="N8" s="7"/>
    </row>
    <row r="9" spans="1:14" ht="12.75">
      <c r="A9" s="51">
        <v>3</v>
      </c>
      <c r="B9" s="52" t="s">
        <v>9</v>
      </c>
      <c r="C9" s="58">
        <v>71</v>
      </c>
      <c r="D9" s="194">
        <f>'TABLE-1'!F8</f>
        <v>71</v>
      </c>
      <c r="E9" s="186">
        <v>215883</v>
      </c>
      <c r="F9" s="448">
        <f>'TABLE-2'!D8+'TABLE-2'!E8+'TABLE-2'!F8</f>
        <v>234131</v>
      </c>
      <c r="G9" s="186">
        <v>189506</v>
      </c>
      <c r="H9" s="448">
        <f>'TABLE-2'!G8+'TABLE-2'!H8+'TABLE-2'!I8</f>
        <v>129267</v>
      </c>
      <c r="I9" s="448">
        <f t="shared" si="0"/>
        <v>87.78180773845092</v>
      </c>
      <c r="J9" s="448">
        <f t="shared" si="1"/>
        <v>55.21139874685539</v>
      </c>
      <c r="K9" s="7"/>
      <c r="L9" s="7"/>
      <c r="M9" s="7"/>
      <c r="N9" s="7"/>
    </row>
    <row r="10" spans="1:14" ht="12.75">
      <c r="A10" s="51">
        <v>4</v>
      </c>
      <c r="B10" s="52" t="s">
        <v>10</v>
      </c>
      <c r="C10" s="58">
        <v>258</v>
      </c>
      <c r="D10" s="194">
        <f>'TABLE-1'!F9</f>
        <v>258</v>
      </c>
      <c r="E10" s="186">
        <v>563792</v>
      </c>
      <c r="F10" s="448">
        <f>'TABLE-2'!D9+'TABLE-2'!E9+'TABLE-2'!F9</f>
        <v>603209</v>
      </c>
      <c r="G10" s="186">
        <v>430219</v>
      </c>
      <c r="H10" s="448">
        <f>'TABLE-2'!G9+'TABLE-2'!H9+'TABLE-2'!I9</f>
        <v>411943</v>
      </c>
      <c r="I10" s="448">
        <f t="shared" si="0"/>
        <v>76.30810653574368</v>
      </c>
      <c r="J10" s="448">
        <f t="shared" si="1"/>
        <v>68.29191872137186</v>
      </c>
      <c r="K10" s="7"/>
      <c r="L10" s="7"/>
      <c r="M10" s="7"/>
      <c r="N10" s="7"/>
    </row>
    <row r="11" spans="1:14" ht="12.75">
      <c r="A11" s="51">
        <v>5</v>
      </c>
      <c r="B11" s="52" t="s">
        <v>11</v>
      </c>
      <c r="C11" s="58">
        <v>108</v>
      </c>
      <c r="D11" s="194">
        <f>'TABLE-1'!F10</f>
        <v>108</v>
      </c>
      <c r="E11" s="186">
        <v>169180</v>
      </c>
      <c r="F11" s="448">
        <f>'TABLE-2'!D10+'TABLE-2'!E10+'TABLE-2'!F10</f>
        <v>155870</v>
      </c>
      <c r="G11" s="186">
        <v>67842</v>
      </c>
      <c r="H11" s="448">
        <f>'TABLE-2'!G10+'TABLE-2'!H10+'TABLE-2'!I10</f>
        <v>70502</v>
      </c>
      <c r="I11" s="448">
        <f t="shared" si="0"/>
        <v>40.100484690861805</v>
      </c>
      <c r="J11" s="448">
        <f t="shared" si="1"/>
        <v>45.2312824789889</v>
      </c>
      <c r="K11" s="7"/>
      <c r="L11" s="7"/>
      <c r="M11" s="7"/>
      <c r="N11" s="7"/>
    </row>
    <row r="12" spans="1:14" ht="12.75">
      <c r="A12" s="51">
        <v>6</v>
      </c>
      <c r="B12" s="52" t="s">
        <v>12</v>
      </c>
      <c r="C12" s="58">
        <v>45</v>
      </c>
      <c r="D12" s="194">
        <f>'TABLE-1'!F11</f>
        <v>45</v>
      </c>
      <c r="E12" s="186">
        <v>124882</v>
      </c>
      <c r="F12" s="448">
        <f>'TABLE-2'!D11+'TABLE-2'!E11+'TABLE-2'!F11</f>
        <v>119330</v>
      </c>
      <c r="G12" s="186">
        <v>53075</v>
      </c>
      <c r="H12" s="448">
        <f>'TABLE-2'!G11+'TABLE-2'!H11+'TABLE-2'!I11</f>
        <v>50957</v>
      </c>
      <c r="I12" s="448">
        <f t="shared" si="0"/>
        <v>42.500120113387034</v>
      </c>
      <c r="J12" s="448">
        <f t="shared" si="1"/>
        <v>42.702589457806084</v>
      </c>
      <c r="K12" s="7"/>
      <c r="L12" s="7"/>
      <c r="M12" s="7"/>
      <c r="N12" s="7"/>
    </row>
    <row r="13" spans="1:14" s="106" customFormat="1" ht="12.75">
      <c r="A13" s="55">
        <v>7</v>
      </c>
      <c r="B13" s="58" t="s">
        <v>13</v>
      </c>
      <c r="C13" s="58">
        <v>365</v>
      </c>
      <c r="D13" s="194">
        <f>'TABLE-1'!F12</f>
        <v>368</v>
      </c>
      <c r="E13" s="186">
        <v>643858</v>
      </c>
      <c r="F13" s="448">
        <f>'TABLE-2'!D12+'TABLE-2'!E12+'TABLE-2'!F12</f>
        <v>673399</v>
      </c>
      <c r="G13" s="186">
        <v>345442</v>
      </c>
      <c r="H13" s="448">
        <f>'TABLE-2'!G12+'TABLE-2'!H12+'TABLE-2'!I12</f>
        <v>357649</v>
      </c>
      <c r="I13" s="448">
        <f t="shared" si="0"/>
        <v>53.65189218740778</v>
      </c>
      <c r="J13" s="448">
        <f t="shared" si="1"/>
        <v>53.11100848085607</v>
      </c>
      <c r="K13" s="19"/>
      <c r="L13" s="19"/>
      <c r="M13" s="19"/>
      <c r="N13" s="19"/>
    </row>
    <row r="14" spans="1:14" s="106" customFormat="1" ht="12.75">
      <c r="A14" s="55">
        <v>8</v>
      </c>
      <c r="B14" s="58" t="s">
        <v>164</v>
      </c>
      <c r="C14" s="58">
        <v>12</v>
      </c>
      <c r="D14" s="194">
        <f>'TABLE-1'!F13</f>
        <v>17</v>
      </c>
      <c r="E14" s="186">
        <v>24429</v>
      </c>
      <c r="F14" s="448">
        <f>'TABLE-2'!D13+'TABLE-2'!E13+'TABLE-2'!F13</f>
        <v>26297</v>
      </c>
      <c r="G14" s="186">
        <v>5957</v>
      </c>
      <c r="H14" s="448">
        <f>'TABLE-2'!G13+'TABLE-2'!H13+'TABLE-2'!I13</f>
        <v>6598</v>
      </c>
      <c r="I14" s="448">
        <f t="shared" si="0"/>
        <v>24.384952310778175</v>
      </c>
      <c r="J14" s="448">
        <f t="shared" si="1"/>
        <v>25.090314484541963</v>
      </c>
      <c r="K14" s="19"/>
      <c r="L14" s="19"/>
      <c r="M14" s="19"/>
      <c r="N14" s="19"/>
    </row>
    <row r="15" spans="1:14" s="106" customFormat="1" ht="12.75">
      <c r="A15" s="55">
        <v>9</v>
      </c>
      <c r="B15" s="58" t="s">
        <v>14</v>
      </c>
      <c r="C15" s="58">
        <v>35</v>
      </c>
      <c r="D15" s="194">
        <f>'TABLE-1'!F14</f>
        <v>35</v>
      </c>
      <c r="E15" s="186">
        <v>94029</v>
      </c>
      <c r="F15" s="448">
        <f>'TABLE-2'!D14+'TABLE-2'!E14+'TABLE-2'!F14</f>
        <v>112559</v>
      </c>
      <c r="G15" s="186">
        <v>79996</v>
      </c>
      <c r="H15" s="448">
        <f>'TABLE-2'!G14+'TABLE-2'!H14+'TABLE-2'!I14</f>
        <v>63009</v>
      </c>
      <c r="I15" s="448">
        <f t="shared" si="0"/>
        <v>85.07588084527113</v>
      </c>
      <c r="J15" s="448">
        <f t="shared" si="1"/>
        <v>55.97864231203191</v>
      </c>
      <c r="K15" s="19"/>
      <c r="L15" s="19"/>
      <c r="M15" s="19"/>
      <c r="N15" s="19"/>
    </row>
    <row r="16" spans="1:14" s="106" customFormat="1" ht="12.75">
      <c r="A16" s="55">
        <v>10</v>
      </c>
      <c r="B16" s="58" t="s">
        <v>15</v>
      </c>
      <c r="C16" s="58">
        <v>9</v>
      </c>
      <c r="D16" s="194">
        <f>'TABLE-1'!F15</f>
        <v>10</v>
      </c>
      <c r="E16" s="186">
        <v>18123</v>
      </c>
      <c r="F16" s="448">
        <f>'TABLE-2'!D15+'TABLE-2'!E15+'TABLE-2'!F15</f>
        <v>19182</v>
      </c>
      <c r="G16" s="186">
        <v>6467</v>
      </c>
      <c r="H16" s="448">
        <f>'TABLE-2'!G15+'TABLE-2'!H15+'TABLE-2'!I15</f>
        <v>6856</v>
      </c>
      <c r="I16" s="448">
        <f t="shared" si="0"/>
        <v>35.68393753793522</v>
      </c>
      <c r="J16" s="448">
        <f t="shared" si="1"/>
        <v>35.741841309561046</v>
      </c>
      <c r="K16" s="19"/>
      <c r="L16" s="19"/>
      <c r="M16" s="19"/>
      <c r="N16" s="19"/>
    </row>
    <row r="17" spans="1:14" s="106" customFormat="1" ht="12.75">
      <c r="A17" s="55">
        <v>11</v>
      </c>
      <c r="B17" s="58" t="s">
        <v>16</v>
      </c>
      <c r="C17" s="58">
        <v>14</v>
      </c>
      <c r="D17" s="194">
        <f>'TABLE-1'!F16</f>
        <v>14</v>
      </c>
      <c r="E17" s="186">
        <v>33344</v>
      </c>
      <c r="F17" s="448">
        <f>'TABLE-2'!D16+'TABLE-2'!E16+'TABLE-2'!F16</f>
        <v>34356</v>
      </c>
      <c r="G17" s="186">
        <v>11172</v>
      </c>
      <c r="H17" s="448">
        <f>'TABLE-2'!G16+'TABLE-2'!H16+'TABLE-2'!I16</f>
        <v>11991</v>
      </c>
      <c r="I17" s="448">
        <f t="shared" si="0"/>
        <v>33.5052783109405</v>
      </c>
      <c r="J17" s="448">
        <f t="shared" si="1"/>
        <v>34.90220048899755</v>
      </c>
      <c r="K17" s="19"/>
      <c r="L17" s="19"/>
      <c r="M17" s="19"/>
      <c r="N17" s="19"/>
    </row>
    <row r="18" spans="1:14" s="106" customFormat="1" ht="12.75">
      <c r="A18" s="55">
        <v>12</v>
      </c>
      <c r="B18" s="58" t="s">
        <v>17</v>
      </c>
      <c r="C18" s="58">
        <v>43</v>
      </c>
      <c r="D18" s="194">
        <f>'TABLE-1'!F17</f>
        <v>47</v>
      </c>
      <c r="E18" s="186">
        <v>171438</v>
      </c>
      <c r="F18" s="448">
        <f>'TABLE-2'!D17+'TABLE-2'!E17+'TABLE-2'!F17</f>
        <v>194245</v>
      </c>
      <c r="G18" s="186">
        <v>76840</v>
      </c>
      <c r="H18" s="448">
        <f>'TABLE-2'!G17+'TABLE-2'!H17+'TABLE-2'!I17</f>
        <v>76870</v>
      </c>
      <c r="I18" s="448">
        <f t="shared" si="0"/>
        <v>44.82086818558312</v>
      </c>
      <c r="J18" s="448">
        <f t="shared" si="1"/>
        <v>39.57373420165255</v>
      </c>
      <c r="K18" s="19"/>
      <c r="L18" s="19"/>
      <c r="M18" s="19"/>
      <c r="N18" s="19"/>
    </row>
    <row r="19" spans="1:14" s="106" customFormat="1" ht="12.75">
      <c r="A19" s="55">
        <v>13</v>
      </c>
      <c r="B19" s="58" t="s">
        <v>166</v>
      </c>
      <c r="C19" s="58">
        <v>25</v>
      </c>
      <c r="D19" s="194">
        <f>'TABLE-1'!F18</f>
        <v>26</v>
      </c>
      <c r="E19" s="186">
        <v>42143</v>
      </c>
      <c r="F19" s="448">
        <f>'TABLE-2'!D18+'TABLE-2'!E18+'TABLE-2'!F18</f>
        <v>46928</v>
      </c>
      <c r="G19" s="186">
        <v>19258</v>
      </c>
      <c r="H19" s="448">
        <f>'TABLE-2'!G18+'TABLE-2'!H18+'TABLE-2'!I18</f>
        <v>22195</v>
      </c>
      <c r="I19" s="448">
        <f t="shared" si="0"/>
        <v>45.69679424815509</v>
      </c>
      <c r="J19" s="448">
        <f t="shared" si="1"/>
        <v>47.29585748380497</v>
      </c>
      <c r="K19" s="19"/>
      <c r="L19" s="19"/>
      <c r="M19" s="19"/>
      <c r="N19" s="19"/>
    </row>
    <row r="20" spans="1:14" s="106" customFormat="1" ht="12.75">
      <c r="A20" s="55">
        <v>14</v>
      </c>
      <c r="B20" s="58" t="s">
        <v>78</v>
      </c>
      <c r="C20" s="58">
        <v>163</v>
      </c>
      <c r="D20" s="194">
        <f>'TABLE-1'!F19</f>
        <v>163</v>
      </c>
      <c r="E20" s="186">
        <v>435315</v>
      </c>
      <c r="F20" s="448">
        <f>'TABLE-2'!D19+'TABLE-2'!E19+'TABLE-2'!F19</f>
        <v>442025</v>
      </c>
      <c r="G20" s="186">
        <v>274614</v>
      </c>
      <c r="H20" s="448">
        <f>'TABLE-2'!G19+'TABLE-2'!H19+'TABLE-2'!I19</f>
        <v>251297</v>
      </c>
      <c r="I20" s="448">
        <f t="shared" si="0"/>
        <v>63.08397367423589</v>
      </c>
      <c r="J20" s="448">
        <f t="shared" si="1"/>
        <v>56.85130931508399</v>
      </c>
      <c r="K20" s="19"/>
      <c r="L20" s="19"/>
      <c r="M20" s="19"/>
      <c r="N20" s="19"/>
    </row>
    <row r="21" spans="1:14" s="106" customFormat="1" ht="12.75">
      <c r="A21" s="55">
        <v>15</v>
      </c>
      <c r="B21" s="58" t="s">
        <v>106</v>
      </c>
      <c r="C21" s="58">
        <v>34</v>
      </c>
      <c r="D21" s="194">
        <f>'TABLE-1'!F20</f>
        <v>37</v>
      </c>
      <c r="E21" s="186">
        <v>55776</v>
      </c>
      <c r="F21" s="448">
        <f>'TABLE-2'!D20+'TABLE-2'!E20+'TABLE-2'!F20</f>
        <v>57057</v>
      </c>
      <c r="G21" s="186">
        <v>35838</v>
      </c>
      <c r="H21" s="448">
        <f>'TABLE-2'!G20+'TABLE-2'!H20+'TABLE-2'!I20</f>
        <v>32192</v>
      </c>
      <c r="I21" s="448">
        <f t="shared" si="0"/>
        <v>64.25344234079174</v>
      </c>
      <c r="J21" s="448">
        <f t="shared" si="1"/>
        <v>56.42077221024589</v>
      </c>
      <c r="K21" s="19"/>
      <c r="L21" s="19"/>
      <c r="M21" s="19"/>
      <c r="N21" s="19"/>
    </row>
    <row r="22" spans="1:14" s="106" customFormat="1" ht="12.75">
      <c r="A22" s="55">
        <v>16</v>
      </c>
      <c r="B22" s="58" t="s">
        <v>20</v>
      </c>
      <c r="C22" s="58">
        <v>98</v>
      </c>
      <c r="D22" s="194">
        <f>'TABLE-1'!F21</f>
        <v>109</v>
      </c>
      <c r="E22" s="186">
        <v>258403</v>
      </c>
      <c r="F22" s="448">
        <f>'TABLE-2'!D21+'TABLE-2'!E21+'TABLE-2'!F21</f>
        <v>274741</v>
      </c>
      <c r="G22" s="186">
        <v>188494</v>
      </c>
      <c r="H22" s="448">
        <f>'TABLE-2'!G21+'TABLE-2'!H21+'TABLE-2'!I21</f>
        <v>190884</v>
      </c>
      <c r="I22" s="448">
        <f t="shared" si="0"/>
        <v>72.94574753389085</v>
      </c>
      <c r="J22" s="448">
        <f t="shared" si="1"/>
        <v>69.47779909078005</v>
      </c>
      <c r="K22" s="19"/>
      <c r="L22" s="19"/>
      <c r="M22" s="19"/>
      <c r="N22" s="19"/>
    </row>
    <row r="23" spans="1:14" s="106" customFormat="1" ht="12.75">
      <c r="A23" s="55">
        <v>17</v>
      </c>
      <c r="B23" s="58" t="s">
        <v>21</v>
      </c>
      <c r="C23" s="58">
        <v>165</v>
      </c>
      <c r="D23" s="194">
        <f>'TABLE-1'!F22</f>
        <v>174</v>
      </c>
      <c r="E23" s="186">
        <v>575338</v>
      </c>
      <c r="F23" s="448">
        <f>'TABLE-2'!D22+'TABLE-2'!E22+'TABLE-2'!F22</f>
        <v>648891</v>
      </c>
      <c r="G23" s="186">
        <v>233455</v>
      </c>
      <c r="H23" s="448">
        <f>'TABLE-2'!G22+'TABLE-2'!H22+'TABLE-2'!I22</f>
        <v>219747</v>
      </c>
      <c r="I23" s="448">
        <f t="shared" si="0"/>
        <v>40.577017335896464</v>
      </c>
      <c r="J23" s="448">
        <f t="shared" si="1"/>
        <v>33.865009685756156</v>
      </c>
      <c r="K23" s="19"/>
      <c r="L23" s="19"/>
      <c r="M23" s="19"/>
      <c r="N23" s="19"/>
    </row>
    <row r="24" spans="1:14" s="106" customFormat="1" ht="12.75">
      <c r="A24" s="55">
        <v>18</v>
      </c>
      <c r="B24" s="58" t="s">
        <v>19</v>
      </c>
      <c r="C24" s="58">
        <v>9</v>
      </c>
      <c r="D24" s="194">
        <f>'TABLE-1'!F23</f>
        <v>10</v>
      </c>
      <c r="E24" s="186">
        <v>5230</v>
      </c>
      <c r="F24" s="448">
        <f>'TABLE-2'!D23+'TABLE-2'!E23+'TABLE-2'!F23</f>
        <v>7024</v>
      </c>
      <c r="G24" s="186">
        <v>7814</v>
      </c>
      <c r="H24" s="448">
        <f>'TABLE-2'!G23+'TABLE-2'!H23+'TABLE-2'!I23</f>
        <v>8644</v>
      </c>
      <c r="I24" s="448">
        <f t="shared" si="0"/>
        <v>149.4072657743786</v>
      </c>
      <c r="J24" s="448">
        <f t="shared" si="1"/>
        <v>123.06378132118452</v>
      </c>
      <c r="K24" s="19"/>
      <c r="L24" s="19"/>
      <c r="M24" s="19"/>
      <c r="N24" s="19"/>
    </row>
    <row r="25" spans="1:14" s="106" customFormat="1" ht="12.75">
      <c r="A25" s="55">
        <v>19</v>
      </c>
      <c r="B25" s="58" t="s">
        <v>126</v>
      </c>
      <c r="C25" s="58">
        <v>7</v>
      </c>
      <c r="D25" s="194">
        <f>'TABLE-1'!F24</f>
        <v>9</v>
      </c>
      <c r="E25" s="186">
        <v>20683</v>
      </c>
      <c r="F25" s="448">
        <f>'TABLE-2'!D24+'TABLE-2'!E24+'TABLE-2'!F24</f>
        <v>28915</v>
      </c>
      <c r="G25" s="186">
        <v>9445</v>
      </c>
      <c r="H25" s="448">
        <f>'TABLE-2'!G24+'TABLE-2'!H24+'TABLE-2'!I24</f>
        <v>11821</v>
      </c>
      <c r="I25" s="448">
        <f t="shared" si="0"/>
        <v>45.66552240970846</v>
      </c>
      <c r="J25" s="448">
        <f t="shared" si="1"/>
        <v>40.88189521009856</v>
      </c>
      <c r="K25" s="19"/>
      <c r="L25" s="19"/>
      <c r="M25" s="19"/>
      <c r="N25" s="19"/>
    </row>
    <row r="26" spans="1:14" s="106" customFormat="1" ht="12.75">
      <c r="A26" s="191"/>
      <c r="B26" s="59" t="s">
        <v>226</v>
      </c>
      <c r="C26" s="59">
        <f aca="true" t="shared" si="2" ref="C26:H26">SUM(C7:C25)</f>
        <v>1620</v>
      </c>
      <c r="D26" s="270">
        <f>'TABLE-1'!F25</f>
        <v>1662</v>
      </c>
      <c r="E26" s="143">
        <f t="shared" si="2"/>
        <v>3799812</v>
      </c>
      <c r="F26" s="449">
        <f t="shared" si="2"/>
        <v>4020150</v>
      </c>
      <c r="G26" s="143">
        <f t="shared" si="2"/>
        <v>2228064</v>
      </c>
      <c r="H26" s="449">
        <f t="shared" si="2"/>
        <v>2119569</v>
      </c>
      <c r="I26" s="449">
        <f>(G26/E26)*100</f>
        <v>58.63616410496098</v>
      </c>
      <c r="J26" s="449">
        <f t="shared" si="1"/>
        <v>52.72362971530913</v>
      </c>
      <c r="K26" s="19"/>
      <c r="L26" s="19"/>
      <c r="M26" s="19"/>
      <c r="N26" s="19"/>
    </row>
    <row r="27" spans="1:14" s="106" customFormat="1" ht="12.75">
      <c r="A27" s="55">
        <v>20</v>
      </c>
      <c r="B27" s="58" t="s">
        <v>23</v>
      </c>
      <c r="C27" s="58">
        <v>3</v>
      </c>
      <c r="D27" s="194">
        <f>'TABLE-1'!F26</f>
        <v>3</v>
      </c>
      <c r="E27" s="186">
        <v>7201</v>
      </c>
      <c r="F27" s="448">
        <f>'TABLE-2'!D26+'TABLE-2'!E26+'TABLE-2'!F26</f>
        <v>8313</v>
      </c>
      <c r="G27" s="186">
        <v>10290</v>
      </c>
      <c r="H27" s="448">
        <f>'TABLE-2'!G26+'TABLE-2'!H26+'TABLE-2'!I26</f>
        <v>11388</v>
      </c>
      <c r="I27" s="448">
        <f>(G27/E27)*100</f>
        <v>142.89681988612693</v>
      </c>
      <c r="J27" s="448">
        <f t="shared" si="1"/>
        <v>136.99025622518946</v>
      </c>
      <c r="K27" s="19"/>
      <c r="L27" s="19"/>
      <c r="M27" s="19"/>
      <c r="N27" s="19"/>
    </row>
    <row r="28" spans="1:14" s="106" customFormat="1" ht="12.75">
      <c r="A28" s="55">
        <v>21</v>
      </c>
      <c r="B28" s="58" t="s">
        <v>274</v>
      </c>
      <c r="C28" s="58">
        <v>2</v>
      </c>
      <c r="D28" s="194">
        <f>'TABLE-1'!F27</f>
        <v>2</v>
      </c>
      <c r="E28" s="186">
        <v>8156</v>
      </c>
      <c r="F28" s="448">
        <f>'TABLE-2'!D27+'TABLE-2'!E27+'TABLE-2'!F27</f>
        <v>35373</v>
      </c>
      <c r="G28" s="186">
        <v>29931</v>
      </c>
      <c r="H28" s="448">
        <f>'TABLE-2'!G27+'TABLE-2'!H27+'TABLE-2'!I27</f>
        <v>36798</v>
      </c>
      <c r="I28" s="448">
        <f aca="true" t="shared" si="3" ref="I28:I33">(G28/E28)*100</f>
        <v>366.981363413438</v>
      </c>
      <c r="J28" s="448">
        <f t="shared" si="1"/>
        <v>104.02849631074548</v>
      </c>
      <c r="K28" s="19"/>
      <c r="L28" s="19"/>
      <c r="M28" s="19"/>
      <c r="N28" s="19"/>
    </row>
    <row r="29" spans="1:14" s="106" customFormat="1" ht="12.75">
      <c r="A29" s="55">
        <v>22</v>
      </c>
      <c r="B29" s="58" t="s">
        <v>171</v>
      </c>
      <c r="C29" s="58">
        <v>5</v>
      </c>
      <c r="D29" s="194">
        <f>'TABLE-1'!F28</f>
        <v>5</v>
      </c>
      <c r="E29" s="186">
        <v>9908</v>
      </c>
      <c r="F29" s="448">
        <f>'TABLE-2'!D28+'TABLE-2'!E28+'TABLE-2'!F28</f>
        <v>11973</v>
      </c>
      <c r="G29" s="186">
        <v>20110</v>
      </c>
      <c r="H29" s="448">
        <f>'TABLE-2'!G28+'TABLE-2'!H28+'TABLE-2'!I28</f>
        <v>24008</v>
      </c>
      <c r="I29" s="448">
        <f t="shared" si="3"/>
        <v>202.96729915220024</v>
      </c>
      <c r="J29" s="448">
        <f t="shared" si="1"/>
        <v>200.5178317881901</v>
      </c>
      <c r="K29" s="19"/>
      <c r="L29" s="19"/>
      <c r="M29" s="19"/>
      <c r="N29" s="19"/>
    </row>
    <row r="30" spans="1:14" s="106" customFormat="1" ht="12.75">
      <c r="A30" s="55">
        <v>23</v>
      </c>
      <c r="B30" s="58" t="s">
        <v>22</v>
      </c>
      <c r="C30" s="58">
        <v>2</v>
      </c>
      <c r="D30" s="194">
        <f>'TABLE-1'!F29</f>
        <v>2</v>
      </c>
      <c r="E30" s="186">
        <v>16482</v>
      </c>
      <c r="F30" s="448">
        <f>'TABLE-2'!D29+'TABLE-2'!E29+'TABLE-2'!F29</f>
        <v>30702</v>
      </c>
      <c r="G30" s="186">
        <v>55321</v>
      </c>
      <c r="H30" s="448">
        <f>'TABLE-2'!G29+'TABLE-2'!H29+'TABLE-2'!I29</f>
        <v>58008</v>
      </c>
      <c r="I30" s="448">
        <f t="shared" si="3"/>
        <v>335.6449460016988</v>
      </c>
      <c r="J30" s="448">
        <f t="shared" si="1"/>
        <v>188.93883134649207</v>
      </c>
      <c r="K30" s="19"/>
      <c r="L30" s="19"/>
      <c r="M30" s="19"/>
      <c r="N30" s="19"/>
    </row>
    <row r="31" spans="1:14" s="106" customFormat="1" ht="12.75">
      <c r="A31" s="55">
        <v>24</v>
      </c>
      <c r="B31" s="58" t="s">
        <v>143</v>
      </c>
      <c r="C31" s="58">
        <v>8</v>
      </c>
      <c r="D31" s="194">
        <f>'TABLE-1'!F30</f>
        <v>8</v>
      </c>
      <c r="E31" s="186">
        <v>20438</v>
      </c>
      <c r="F31" s="448">
        <f>'TABLE-2'!D30+'TABLE-2'!E30+'TABLE-2'!F30</f>
        <v>22692</v>
      </c>
      <c r="G31" s="186">
        <v>20690</v>
      </c>
      <c r="H31" s="448">
        <f>'TABLE-2'!G30+'TABLE-2'!H30+'TABLE-2'!I30</f>
        <v>16434</v>
      </c>
      <c r="I31" s="448">
        <f t="shared" si="3"/>
        <v>101.2329973578628</v>
      </c>
      <c r="J31" s="448">
        <f t="shared" si="1"/>
        <v>72.42199894235854</v>
      </c>
      <c r="K31" s="19"/>
      <c r="L31" s="19"/>
      <c r="M31" s="19"/>
      <c r="N31" s="19"/>
    </row>
    <row r="32" spans="1:14" s="106" customFormat="1" ht="12.75">
      <c r="A32" s="55">
        <v>25</v>
      </c>
      <c r="B32" s="58" t="s">
        <v>18</v>
      </c>
      <c r="C32" s="58">
        <v>539</v>
      </c>
      <c r="D32" s="194">
        <f>'TABLE-1'!F31</f>
        <v>571</v>
      </c>
      <c r="E32" s="186">
        <v>1784554</v>
      </c>
      <c r="F32" s="448">
        <f>'TABLE-2'!D31+'TABLE-2'!E31+'TABLE-2'!F31</f>
        <v>2003630</v>
      </c>
      <c r="G32" s="186">
        <v>1294003</v>
      </c>
      <c r="H32" s="448">
        <f>'TABLE-2'!G31+'TABLE-2'!H31+'TABLE-2'!I31</f>
        <v>1451716</v>
      </c>
      <c r="I32" s="448">
        <f t="shared" si="3"/>
        <v>72.51128293119737</v>
      </c>
      <c r="J32" s="448">
        <f t="shared" si="1"/>
        <v>72.45429545375144</v>
      </c>
      <c r="K32" s="19"/>
      <c r="L32" s="19"/>
      <c r="M32" s="19"/>
      <c r="N32" s="19"/>
    </row>
    <row r="33" spans="1:14" s="106" customFormat="1" ht="12.75">
      <c r="A33" s="55">
        <v>26</v>
      </c>
      <c r="B33" s="58" t="s">
        <v>105</v>
      </c>
      <c r="C33" s="58">
        <v>349</v>
      </c>
      <c r="D33" s="194">
        <f>'TABLE-1'!F32</f>
        <v>349</v>
      </c>
      <c r="E33" s="186">
        <v>1312764</v>
      </c>
      <c r="F33" s="448">
        <f>'TABLE-2'!D32+'TABLE-2'!E32+'TABLE-2'!F32</f>
        <v>1485957</v>
      </c>
      <c r="G33" s="186">
        <v>669283</v>
      </c>
      <c r="H33" s="448">
        <f>'TABLE-2'!G32+'TABLE-2'!H32+'TABLE-2'!I32</f>
        <v>645825</v>
      </c>
      <c r="I33" s="448">
        <f t="shared" si="3"/>
        <v>50.982735663074244</v>
      </c>
      <c r="J33" s="448">
        <f t="shared" si="1"/>
        <v>43.461890216204104</v>
      </c>
      <c r="K33" s="19"/>
      <c r="L33" s="19"/>
      <c r="M33" s="19"/>
      <c r="N33" s="19"/>
    </row>
    <row r="34" spans="1:14" s="106" customFormat="1" ht="12.75">
      <c r="A34" s="55"/>
      <c r="B34" s="59" t="s">
        <v>228</v>
      </c>
      <c r="C34" s="59">
        <f aca="true" t="shared" si="4" ref="C34:H34">SUM(C27:C33)</f>
        <v>908</v>
      </c>
      <c r="D34" s="270">
        <f>'TABLE-1'!F33</f>
        <v>940</v>
      </c>
      <c r="E34" s="143">
        <f t="shared" si="4"/>
        <v>3159503</v>
      </c>
      <c r="F34" s="449">
        <f t="shared" si="4"/>
        <v>3598640</v>
      </c>
      <c r="G34" s="143">
        <f t="shared" si="4"/>
        <v>2099628</v>
      </c>
      <c r="H34" s="449">
        <f t="shared" si="4"/>
        <v>2244177</v>
      </c>
      <c r="I34" s="449">
        <f>(G34/E34)*100</f>
        <v>66.45437589393015</v>
      </c>
      <c r="J34" s="449">
        <f>(H34/F34)*100</f>
        <v>62.36180890558656</v>
      </c>
      <c r="K34" s="19"/>
      <c r="L34" s="19"/>
      <c r="M34" s="19"/>
      <c r="N34" s="19"/>
    </row>
    <row r="35" spans="1:14" s="106" customFormat="1" ht="12.75">
      <c r="A35" s="55">
        <v>27</v>
      </c>
      <c r="B35" s="58" t="s">
        <v>165</v>
      </c>
      <c r="C35" s="58">
        <v>22</v>
      </c>
      <c r="D35" s="194">
        <f>'TABLE-1'!F34</f>
        <v>22</v>
      </c>
      <c r="E35" s="187">
        <v>46871</v>
      </c>
      <c r="F35" s="448">
        <f>'TABLE-2'!D34+'TABLE-2'!E34+'TABLE-2'!F34</f>
        <v>50132</v>
      </c>
      <c r="G35" s="186">
        <v>11988</v>
      </c>
      <c r="H35" s="448">
        <f>'TABLE-2'!G34+'TABLE-2'!H34+'TABLE-2'!I34</f>
        <v>10849</v>
      </c>
      <c r="I35" s="448">
        <f>(G35/E35)*100</f>
        <v>25.57658253504299</v>
      </c>
      <c r="J35" s="448">
        <f t="shared" si="1"/>
        <v>21.64086810819437</v>
      </c>
      <c r="K35" s="19"/>
      <c r="L35" s="19"/>
      <c r="M35" s="19"/>
      <c r="N35" s="19"/>
    </row>
    <row r="36" spans="1:14" s="106" customFormat="1" ht="12.75">
      <c r="A36" s="55">
        <v>28</v>
      </c>
      <c r="B36" s="58" t="s">
        <v>234</v>
      </c>
      <c r="C36" s="58">
        <v>21</v>
      </c>
      <c r="D36" s="194">
        <f>'TABLE-1'!F35</f>
        <v>37</v>
      </c>
      <c r="E36" s="186">
        <f>17292+83102</f>
        <v>100394</v>
      </c>
      <c r="F36" s="448">
        <f>'TABLE-2'!D35+'TABLE-2'!E35+'TABLE-2'!F35</f>
        <v>128822</v>
      </c>
      <c r="G36" s="186">
        <f>32512+98039</f>
        <v>130551</v>
      </c>
      <c r="H36" s="448">
        <f>'TABLE-2'!G35+'TABLE-2'!H35+'TABLE-2'!I35</f>
        <v>138049</v>
      </c>
      <c r="I36" s="448">
        <f>(G36/E36)*100</f>
        <v>130.03864772795185</v>
      </c>
      <c r="J36" s="448">
        <f t="shared" si="1"/>
        <v>107.16259645091677</v>
      </c>
      <c r="K36" s="19"/>
      <c r="L36" s="19"/>
      <c r="M36" s="19"/>
      <c r="N36" s="19"/>
    </row>
    <row r="37" spans="1:14" s="106" customFormat="1" ht="12.75">
      <c r="A37" s="55">
        <v>29</v>
      </c>
      <c r="B37" s="58" t="s">
        <v>220</v>
      </c>
      <c r="C37" s="58">
        <v>40</v>
      </c>
      <c r="D37" s="194">
        <f>'TABLE-1'!F36</f>
        <v>43</v>
      </c>
      <c r="E37" s="186">
        <v>135331</v>
      </c>
      <c r="F37" s="448">
        <f>'TABLE-2'!D36+'TABLE-2'!E36+'TABLE-2'!F36</f>
        <v>149987</v>
      </c>
      <c r="G37" s="186">
        <v>425196</v>
      </c>
      <c r="H37" s="448">
        <f>'TABLE-2'!G36+'TABLE-2'!H36+'TABLE-2'!I36</f>
        <v>380347</v>
      </c>
      <c r="I37" s="448">
        <f>(G37/E37)*100</f>
        <v>314.18965351619363</v>
      </c>
      <c r="J37" s="448">
        <f t="shared" si="1"/>
        <v>253.58664417582858</v>
      </c>
      <c r="K37" s="19"/>
      <c r="L37" s="19"/>
      <c r="M37" s="19"/>
      <c r="N37" s="19"/>
    </row>
    <row r="38" spans="1:14" s="106" customFormat="1" ht="12.75">
      <c r="A38" s="55">
        <v>30</v>
      </c>
      <c r="B38" s="58" t="s">
        <v>239</v>
      </c>
      <c r="C38" s="58">
        <v>20</v>
      </c>
      <c r="D38" s="194">
        <f>'TABLE-1'!F37</f>
        <v>20</v>
      </c>
      <c r="E38" s="186">
        <v>95641</v>
      </c>
      <c r="F38" s="448">
        <f>'TABLE-2'!D37+'TABLE-2'!E37+'TABLE-2'!F37</f>
        <v>116650</v>
      </c>
      <c r="G38" s="186">
        <v>67484</v>
      </c>
      <c r="H38" s="448">
        <f>'TABLE-2'!G37+'TABLE-2'!H37+'TABLE-2'!I37</f>
        <v>81944</v>
      </c>
      <c r="I38" s="448">
        <f>(G38/E38)*100</f>
        <v>70.55969720099121</v>
      </c>
      <c r="J38" s="448">
        <f t="shared" si="1"/>
        <v>70.24774967852551</v>
      </c>
      <c r="K38" s="19"/>
      <c r="L38" s="19"/>
      <c r="M38" s="19"/>
      <c r="N38" s="19"/>
    </row>
    <row r="39" spans="1:14" s="106" customFormat="1" ht="12.75">
      <c r="A39" s="55">
        <v>31</v>
      </c>
      <c r="B39" s="58" t="s">
        <v>221</v>
      </c>
      <c r="C39" s="58">
        <v>5</v>
      </c>
      <c r="D39" s="194">
        <f>'TABLE-1'!F38</f>
        <v>5</v>
      </c>
      <c r="E39" s="186">
        <v>36171</v>
      </c>
      <c r="F39" s="448">
        <f>'TABLE-2'!D38+'TABLE-2'!E38+'TABLE-2'!F38</f>
        <v>45502</v>
      </c>
      <c r="G39" s="186">
        <v>1861</v>
      </c>
      <c r="H39" s="448">
        <f>'TABLE-2'!G38+'TABLE-2'!H38+'TABLE-2'!I38</f>
        <v>5643</v>
      </c>
      <c r="I39" s="448">
        <f>(G39/E39)*100</f>
        <v>5.145005667523707</v>
      </c>
      <c r="J39" s="448">
        <f t="shared" si="1"/>
        <v>12.401652674607709</v>
      </c>
      <c r="K39" s="19"/>
      <c r="L39" s="19"/>
      <c r="M39" s="19"/>
      <c r="N39" s="19"/>
    </row>
    <row r="40" spans="1:14" s="106" customFormat="1" ht="12.75">
      <c r="A40" s="55">
        <v>32</v>
      </c>
      <c r="B40" s="58" t="s">
        <v>222</v>
      </c>
      <c r="C40" s="58">
        <v>2</v>
      </c>
      <c r="D40" s="194">
        <f>'TABLE-1'!F39</f>
        <v>2</v>
      </c>
      <c r="E40" s="186">
        <v>9021</v>
      </c>
      <c r="F40" s="448">
        <f>'TABLE-2'!D39+'TABLE-2'!E39+'TABLE-2'!F39</f>
        <v>15654</v>
      </c>
      <c r="G40" s="186">
        <v>4763</v>
      </c>
      <c r="H40" s="448">
        <f>'TABLE-2'!G39+'TABLE-2'!H39+'TABLE-2'!I39</f>
        <v>6524</v>
      </c>
      <c r="I40" s="448">
        <f aca="true" t="shared" si="5" ref="I40:I47">(G40/E40)*100</f>
        <v>52.79902449839264</v>
      </c>
      <c r="J40" s="448">
        <f t="shared" si="1"/>
        <v>41.676248882074866</v>
      </c>
      <c r="K40" s="19"/>
      <c r="L40" s="19"/>
      <c r="M40" s="19"/>
      <c r="N40" s="19"/>
    </row>
    <row r="41" spans="1:14" s="106" customFormat="1" ht="12.75">
      <c r="A41" s="113">
        <v>33</v>
      </c>
      <c r="B41" s="114" t="s">
        <v>455</v>
      </c>
      <c r="C41" s="58">
        <v>2</v>
      </c>
      <c r="D41" s="194">
        <f>'TABLE-1'!F40</f>
        <v>2</v>
      </c>
      <c r="E41" s="186">
        <v>1345</v>
      </c>
      <c r="F41" s="448">
        <f>'TABLE-2'!D40+'TABLE-2'!E40+'TABLE-2'!F40</f>
        <v>1957</v>
      </c>
      <c r="G41" s="186">
        <v>2809</v>
      </c>
      <c r="H41" s="448">
        <f>'TABLE-2'!G40+'TABLE-2'!H40+'TABLE-2'!I40</f>
        <v>2043</v>
      </c>
      <c r="I41" s="448">
        <v>0</v>
      </c>
      <c r="J41" s="448">
        <f t="shared" si="1"/>
        <v>104.39448134900357</v>
      </c>
      <c r="K41" s="19"/>
      <c r="L41" s="19"/>
      <c r="M41" s="19"/>
      <c r="N41" s="19"/>
    </row>
    <row r="42" spans="1:14" s="106" customFormat="1" ht="12.75">
      <c r="A42" s="55">
        <v>34</v>
      </c>
      <c r="B42" s="58" t="s">
        <v>243</v>
      </c>
      <c r="C42" s="58">
        <v>1</v>
      </c>
      <c r="D42" s="194">
        <f>'TABLE-1'!F41</f>
        <v>1</v>
      </c>
      <c r="E42" s="186">
        <v>1154</v>
      </c>
      <c r="F42" s="448">
        <f>'TABLE-2'!D41+'TABLE-2'!E41+'TABLE-2'!F41</f>
        <v>1101</v>
      </c>
      <c r="G42" s="186">
        <v>793</v>
      </c>
      <c r="H42" s="448">
        <f>'TABLE-2'!G41+'TABLE-2'!H41+'TABLE-2'!I41</f>
        <v>955</v>
      </c>
      <c r="I42" s="448">
        <f t="shared" si="5"/>
        <v>68.71750433275562</v>
      </c>
      <c r="J42" s="448">
        <f t="shared" si="1"/>
        <v>86.73932788374205</v>
      </c>
      <c r="K42" s="19"/>
      <c r="L42" s="19"/>
      <c r="M42" s="19"/>
      <c r="N42" s="19"/>
    </row>
    <row r="43" spans="1:14" s="106" customFormat="1" ht="12.75">
      <c r="A43" s="55">
        <v>35</v>
      </c>
      <c r="B43" s="58" t="s">
        <v>261</v>
      </c>
      <c r="C43" s="58">
        <v>3</v>
      </c>
      <c r="D43" s="194">
        <f>'TABLE-1'!F42</f>
        <v>3</v>
      </c>
      <c r="E43" s="186">
        <v>11255</v>
      </c>
      <c r="F43" s="448">
        <f>'TABLE-2'!D42+'TABLE-2'!E42+'TABLE-2'!F42</f>
        <v>12095</v>
      </c>
      <c r="G43" s="186">
        <v>5867</v>
      </c>
      <c r="H43" s="448">
        <f>'TABLE-2'!G42+'TABLE-2'!H42+'TABLE-2'!I42</f>
        <v>6692</v>
      </c>
      <c r="I43" s="448">
        <f t="shared" si="5"/>
        <v>52.12794313638383</v>
      </c>
      <c r="J43" s="448">
        <f t="shared" si="1"/>
        <v>55.32864820173625</v>
      </c>
      <c r="K43" s="19"/>
      <c r="L43" s="19"/>
      <c r="M43" s="19"/>
      <c r="N43" s="19"/>
    </row>
    <row r="44" spans="1:14" s="106" customFormat="1" ht="12.75">
      <c r="A44" s="55">
        <v>36</v>
      </c>
      <c r="B44" s="58" t="s">
        <v>24</v>
      </c>
      <c r="C44" s="58">
        <v>2</v>
      </c>
      <c r="D44" s="194">
        <f>'TABLE-1'!F43</f>
        <v>2</v>
      </c>
      <c r="E44" s="186">
        <v>8232</v>
      </c>
      <c r="F44" s="448">
        <f>'TABLE-2'!D43+'TABLE-2'!E43+'TABLE-2'!F43</f>
        <v>15372</v>
      </c>
      <c r="G44" s="186">
        <v>3813</v>
      </c>
      <c r="H44" s="448">
        <f>'TABLE-2'!G43+'TABLE-2'!H43+'TABLE-2'!I43</f>
        <v>3616</v>
      </c>
      <c r="I44" s="448">
        <f t="shared" si="5"/>
        <v>46.319241982507286</v>
      </c>
      <c r="J44" s="448">
        <f t="shared" si="1"/>
        <v>23.52328909705959</v>
      </c>
      <c r="K44" s="19"/>
      <c r="L44" s="19"/>
      <c r="M44" s="19"/>
      <c r="N44" s="19"/>
    </row>
    <row r="45" spans="1:14" s="106" customFormat="1" ht="12.75">
      <c r="A45" s="55">
        <v>37</v>
      </c>
      <c r="B45" s="58" t="s">
        <v>225</v>
      </c>
      <c r="C45" s="58">
        <v>1</v>
      </c>
      <c r="D45" s="194">
        <f>'TABLE-1'!F44</f>
        <v>1</v>
      </c>
      <c r="E45" s="186">
        <v>3563</v>
      </c>
      <c r="F45" s="448">
        <f>'TABLE-2'!D44+'TABLE-2'!E44+'TABLE-2'!F44</f>
        <v>3068</v>
      </c>
      <c r="G45" s="186">
        <v>10767</v>
      </c>
      <c r="H45" s="448">
        <f>'TABLE-2'!G44+'TABLE-2'!H44+'TABLE-2'!I44</f>
        <v>3602</v>
      </c>
      <c r="I45" s="448">
        <f t="shared" si="5"/>
        <v>302.18916643278135</v>
      </c>
      <c r="J45" s="448">
        <f t="shared" si="1"/>
        <v>117.40547588005215</v>
      </c>
      <c r="K45" s="19"/>
      <c r="L45" s="19"/>
      <c r="M45" s="19"/>
      <c r="N45" s="19"/>
    </row>
    <row r="46" spans="1:14" s="106" customFormat="1" ht="12.75">
      <c r="A46" s="55">
        <v>38</v>
      </c>
      <c r="B46" s="58" t="s">
        <v>456</v>
      </c>
      <c r="C46" s="58">
        <v>2</v>
      </c>
      <c r="D46" s="194">
        <f>'TABLE-1'!F45</f>
        <v>2</v>
      </c>
      <c r="E46" s="186">
        <v>2369</v>
      </c>
      <c r="F46" s="448">
        <f>'TABLE-2'!D45+'TABLE-2'!E45+'TABLE-2'!F45</f>
        <v>2601</v>
      </c>
      <c r="G46" s="186">
        <v>337</v>
      </c>
      <c r="H46" s="448">
        <f>'TABLE-2'!G45+'TABLE-2'!H45+'TABLE-2'!I45</f>
        <v>438</v>
      </c>
      <c r="I46" s="448">
        <v>0</v>
      </c>
      <c r="J46" s="448">
        <f t="shared" si="1"/>
        <v>16.839677047289502</v>
      </c>
      <c r="K46" s="19"/>
      <c r="L46" s="19"/>
      <c r="M46" s="19"/>
      <c r="N46" s="19"/>
    </row>
    <row r="47" spans="1:14" s="106" customFormat="1" ht="12.75">
      <c r="A47" s="55">
        <v>39</v>
      </c>
      <c r="B47" s="58" t="s">
        <v>593</v>
      </c>
      <c r="C47" s="58">
        <v>20</v>
      </c>
      <c r="D47" s="194">
        <f>'TABLE-1'!F46</f>
        <v>26</v>
      </c>
      <c r="E47" s="186">
        <v>109467</v>
      </c>
      <c r="F47" s="448">
        <f>'TABLE-2'!D46+'TABLE-2'!E46+'TABLE-2'!F46</f>
        <v>109669</v>
      </c>
      <c r="G47" s="186">
        <v>89638</v>
      </c>
      <c r="H47" s="448">
        <f>'TABLE-2'!G46+'TABLE-2'!H46+'TABLE-2'!I46</f>
        <v>91205</v>
      </c>
      <c r="I47" s="448">
        <f t="shared" si="5"/>
        <v>81.88586514657385</v>
      </c>
      <c r="J47" s="448">
        <f t="shared" si="1"/>
        <v>83.16388405109922</v>
      </c>
      <c r="K47" s="19"/>
      <c r="L47" s="19"/>
      <c r="M47" s="19"/>
      <c r="N47" s="19"/>
    </row>
    <row r="48" spans="1:14" s="106" customFormat="1" ht="12.75">
      <c r="A48" s="55"/>
      <c r="B48" s="59" t="s">
        <v>227</v>
      </c>
      <c r="C48" s="59">
        <f>SUM(C35:C47)</f>
        <v>141</v>
      </c>
      <c r="D48" s="270">
        <f>'TABLE-1'!F47</f>
        <v>166</v>
      </c>
      <c r="E48" s="59">
        <f>SUM(E35:E47)</f>
        <v>560814</v>
      </c>
      <c r="F48" s="270">
        <f>SUM(F35:F47)</f>
        <v>652610</v>
      </c>
      <c r="G48" s="59">
        <f>SUM(G35:G47)</f>
        <v>755867</v>
      </c>
      <c r="H48" s="270">
        <f>SUM(H35:H47)</f>
        <v>731907</v>
      </c>
      <c r="I48" s="449">
        <f>(G48/E48)*100</f>
        <v>134.78033715278147</v>
      </c>
      <c r="J48" s="449">
        <f>(H48/F48)*100</f>
        <v>112.15074853281439</v>
      </c>
      <c r="K48" s="19"/>
      <c r="L48" s="19"/>
      <c r="M48" s="19"/>
      <c r="N48" s="19"/>
    </row>
    <row r="49" spans="1:12" s="106" customFormat="1" ht="12.75">
      <c r="A49" s="55"/>
      <c r="B49" s="191" t="s">
        <v>125</v>
      </c>
      <c r="C49" s="59">
        <f aca="true" t="shared" si="6" ref="C49:H49">C26+C34+C48</f>
        <v>2669</v>
      </c>
      <c r="D49" s="270">
        <f t="shared" si="6"/>
        <v>2768</v>
      </c>
      <c r="E49" s="59">
        <f t="shared" si="6"/>
        <v>7520129</v>
      </c>
      <c r="F49" s="270">
        <f t="shared" si="6"/>
        <v>8271400</v>
      </c>
      <c r="G49" s="59">
        <f t="shared" si="6"/>
        <v>5083559</v>
      </c>
      <c r="H49" s="270">
        <f t="shared" si="6"/>
        <v>5095653</v>
      </c>
      <c r="I49" s="449">
        <f>(G49/E49)*100</f>
        <v>67.59935900035757</v>
      </c>
      <c r="J49" s="449">
        <f>(H49/F49)*100</f>
        <v>61.60568948424693</v>
      </c>
      <c r="K49" s="20"/>
      <c r="L49" s="20"/>
    </row>
    <row r="50" spans="1:12" s="106" customFormat="1" ht="15">
      <c r="A50" s="192">
        <v>34</v>
      </c>
      <c r="B50" s="192"/>
      <c r="C50" s="149"/>
      <c r="D50" s="285">
        <f>'TABLE-1'!F44</f>
        <v>1</v>
      </c>
      <c r="E50" s="188"/>
      <c r="F50" s="450"/>
      <c r="G50" s="188"/>
      <c r="H50" s="450"/>
      <c r="I50" s="285"/>
      <c r="J50" s="285"/>
      <c r="K50" s="108"/>
      <c r="L50" s="108"/>
    </row>
    <row r="51" spans="1:12" s="106" customFormat="1" ht="15">
      <c r="A51" s="18">
        <v>35</v>
      </c>
      <c r="C51" s="22"/>
      <c r="D51" s="102">
        <f>'TABLE-1'!F46</f>
        <v>26</v>
      </c>
      <c r="E51" s="21"/>
      <c r="F51" s="280"/>
      <c r="G51" s="21"/>
      <c r="H51" s="280"/>
      <c r="I51" s="102" t="s">
        <v>36</v>
      </c>
      <c r="J51" s="102"/>
      <c r="K51" s="108"/>
      <c r="L51" s="108"/>
    </row>
    <row r="52" spans="1:12" s="106" customFormat="1" ht="15">
      <c r="A52" s="18">
        <v>36</v>
      </c>
      <c r="C52" s="22"/>
      <c r="D52" s="102" t="e">
        <f>'TABLE-1'!#REF!</f>
        <v>#REF!</v>
      </c>
      <c r="E52" s="21"/>
      <c r="F52" s="280"/>
      <c r="G52" s="21"/>
      <c r="H52" s="280"/>
      <c r="I52" s="102" t="s">
        <v>36</v>
      </c>
      <c r="J52" s="196"/>
      <c r="K52" s="108"/>
      <c r="L52" s="108"/>
    </row>
    <row r="53" spans="1:12" s="106" customFormat="1" ht="12.75">
      <c r="A53" s="108"/>
      <c r="B53" s="108"/>
      <c r="C53" s="23"/>
      <c r="D53" s="196"/>
      <c r="E53" s="23"/>
      <c r="F53" s="196"/>
      <c r="G53" s="189"/>
      <c r="H53" s="196"/>
      <c r="I53" s="196"/>
      <c r="J53" s="196"/>
      <c r="K53" s="108"/>
      <c r="L53" s="108"/>
    </row>
    <row r="54" spans="1:12" s="106" customFormat="1" ht="12.75">
      <c r="A54" s="209" t="s">
        <v>4</v>
      </c>
      <c r="B54" s="209" t="s">
        <v>5</v>
      </c>
      <c r="C54" s="763" t="s">
        <v>40</v>
      </c>
      <c r="D54" s="764"/>
      <c r="E54" s="763" t="s">
        <v>45</v>
      </c>
      <c r="F54" s="764"/>
      <c r="G54" s="763" t="s">
        <v>46</v>
      </c>
      <c r="H54" s="764"/>
      <c r="I54" s="763" t="s">
        <v>47</v>
      </c>
      <c r="J54" s="764"/>
      <c r="K54" s="111"/>
      <c r="L54" s="111"/>
    </row>
    <row r="55" spans="1:12" s="106" customFormat="1" ht="12.75">
      <c r="A55" s="210" t="s">
        <v>6</v>
      </c>
      <c r="B55" s="210"/>
      <c r="C55" s="185" t="s">
        <v>552</v>
      </c>
      <c r="D55" s="447" t="s">
        <v>615</v>
      </c>
      <c r="E55" s="185" t="s">
        <v>552</v>
      </c>
      <c r="F55" s="447" t="s">
        <v>615</v>
      </c>
      <c r="G55" s="185" t="s">
        <v>552</v>
      </c>
      <c r="H55" s="447" t="s">
        <v>615</v>
      </c>
      <c r="I55" s="447" t="s">
        <v>552</v>
      </c>
      <c r="J55" s="447" t="s">
        <v>615</v>
      </c>
      <c r="K55" s="108"/>
      <c r="L55" s="108"/>
    </row>
    <row r="56" spans="1:14" s="106" customFormat="1" ht="15" customHeight="1">
      <c r="A56" s="55">
        <v>40</v>
      </c>
      <c r="B56" s="58" t="s">
        <v>79</v>
      </c>
      <c r="C56" s="58">
        <v>80</v>
      </c>
      <c r="D56" s="194">
        <f>'TABLE-1'!F55</f>
        <v>80</v>
      </c>
      <c r="E56" s="186">
        <v>51977</v>
      </c>
      <c r="F56" s="448">
        <f>'TABLE-2'!D54+'TABLE-2'!E54+'TABLE-2'!F54</f>
        <v>53456</v>
      </c>
      <c r="G56" s="186">
        <v>25844</v>
      </c>
      <c r="H56" s="448">
        <f>'TABLE-2'!G54+'TABLE-2'!H54+'TABLE-2'!I54</f>
        <v>27528</v>
      </c>
      <c r="I56" s="448">
        <f aca="true" t="shared" si="7" ref="I56:I63">(G56/E56)*100</f>
        <v>49.72199241972411</v>
      </c>
      <c r="J56" s="448">
        <f aca="true" t="shared" si="8" ref="J56:J63">(H56/F56)*100</f>
        <v>51.496557916791375</v>
      </c>
      <c r="K56" s="19"/>
      <c r="L56" s="19"/>
      <c r="M56" s="19"/>
      <c r="N56" s="19"/>
    </row>
    <row r="57" spans="1:14" s="106" customFormat="1" ht="15" customHeight="1">
      <c r="A57" s="55">
        <v>41</v>
      </c>
      <c r="B57" s="58" t="s">
        <v>284</v>
      </c>
      <c r="C57" s="58">
        <v>211</v>
      </c>
      <c r="D57" s="194">
        <f>'TABLE-1'!F56</f>
        <v>212</v>
      </c>
      <c r="E57" s="186">
        <v>122001</v>
      </c>
      <c r="F57" s="448">
        <f>'TABLE-2'!D55+'TABLE-2'!E55+'TABLE-2'!F55</f>
        <v>133243</v>
      </c>
      <c r="G57" s="186">
        <v>69194</v>
      </c>
      <c r="H57" s="448">
        <f>'TABLE-2'!G55+'TABLE-2'!H55+'TABLE-2'!I55</f>
        <v>75543</v>
      </c>
      <c r="I57" s="448">
        <f t="shared" si="7"/>
        <v>56.715928557962634</v>
      </c>
      <c r="J57" s="448">
        <f t="shared" si="8"/>
        <v>56.69566131053789</v>
      </c>
      <c r="K57" s="19"/>
      <c r="L57" s="19"/>
      <c r="M57" s="19"/>
      <c r="N57" s="19"/>
    </row>
    <row r="58" spans="1:14" s="106" customFormat="1" ht="15" customHeight="1">
      <c r="A58" s="55">
        <v>42</v>
      </c>
      <c r="B58" s="58" t="s">
        <v>30</v>
      </c>
      <c r="C58" s="58">
        <v>42</v>
      </c>
      <c r="D58" s="194">
        <f>'TABLE-1'!F57</f>
        <v>42</v>
      </c>
      <c r="E58" s="58">
        <v>17685</v>
      </c>
      <c r="F58" s="448">
        <f>'TABLE-2'!D56+'TABLE-2'!E56+'TABLE-2'!F56</f>
        <v>19014</v>
      </c>
      <c r="G58" s="186">
        <v>8051</v>
      </c>
      <c r="H58" s="448">
        <f>'TABLE-2'!G56+'TABLE-2'!H56+'TABLE-2'!I56</f>
        <v>7304</v>
      </c>
      <c r="I58" s="448">
        <f t="shared" si="7"/>
        <v>45.524455753463386</v>
      </c>
      <c r="J58" s="448">
        <f t="shared" si="8"/>
        <v>38.41380035763122</v>
      </c>
      <c r="K58" s="19"/>
      <c r="L58" s="19"/>
      <c r="M58" s="19"/>
      <c r="N58" s="19"/>
    </row>
    <row r="59" spans="1:14" s="106" customFormat="1" ht="15" customHeight="1">
      <c r="A59" s="55">
        <v>43</v>
      </c>
      <c r="B59" s="58" t="s">
        <v>237</v>
      </c>
      <c r="C59" s="58">
        <v>201</v>
      </c>
      <c r="D59" s="194">
        <f>'TABLE-1'!F58</f>
        <v>202</v>
      </c>
      <c r="E59" s="58">
        <v>138295</v>
      </c>
      <c r="F59" s="448">
        <f>'TABLE-2'!D57+'TABLE-2'!E57+'TABLE-2'!F57</f>
        <v>148292</v>
      </c>
      <c r="G59" s="186">
        <v>84376</v>
      </c>
      <c r="H59" s="448">
        <f>'TABLE-2'!G57+'TABLE-2'!H57+'TABLE-2'!I57</f>
        <v>93478</v>
      </c>
      <c r="I59" s="448">
        <f t="shared" si="7"/>
        <v>61.01160562565531</v>
      </c>
      <c r="J59" s="448">
        <f t="shared" si="8"/>
        <v>63.03644161519165</v>
      </c>
      <c r="K59" s="19"/>
      <c r="L59" s="19"/>
      <c r="M59" s="19"/>
      <c r="N59" s="19"/>
    </row>
    <row r="60" spans="1:14" s="106" customFormat="1" ht="15" customHeight="1">
      <c r="A60" s="55">
        <v>44</v>
      </c>
      <c r="B60" s="58" t="s">
        <v>29</v>
      </c>
      <c r="C60" s="58">
        <v>91</v>
      </c>
      <c r="D60" s="194">
        <f>'TABLE-1'!F59</f>
        <v>92</v>
      </c>
      <c r="E60" s="186">
        <v>65771</v>
      </c>
      <c r="F60" s="448">
        <f>'TABLE-2'!D58+'TABLE-2'!E58+'TABLE-2'!F58</f>
        <v>74843</v>
      </c>
      <c r="G60" s="186">
        <v>18101</v>
      </c>
      <c r="H60" s="448">
        <f>'TABLE-2'!G58+'TABLE-2'!H58+'TABLE-2'!I58</f>
        <v>18601</v>
      </c>
      <c r="I60" s="448">
        <f t="shared" si="7"/>
        <v>27.521247966428973</v>
      </c>
      <c r="J60" s="448">
        <f t="shared" si="8"/>
        <v>24.85335969963791</v>
      </c>
      <c r="K60" s="19"/>
      <c r="L60" s="19"/>
      <c r="M60" s="19"/>
      <c r="N60" s="19"/>
    </row>
    <row r="61" spans="1:14" s="106" customFormat="1" ht="15" customHeight="1">
      <c r="A61" s="55">
        <v>45</v>
      </c>
      <c r="B61" s="58" t="s">
        <v>575</v>
      </c>
      <c r="C61" s="58">
        <v>344</v>
      </c>
      <c r="D61" s="194">
        <f>'TABLE-1'!F60</f>
        <v>345</v>
      </c>
      <c r="E61" s="58">
        <f>43714+30523+137128</f>
        <v>211365</v>
      </c>
      <c r="F61" s="448">
        <f>'TABLE-2'!D59+'TABLE-2'!E59+'TABLE-2'!F59</f>
        <v>228425</v>
      </c>
      <c r="G61" s="186">
        <f>18037+16601+90631</f>
        <v>125269</v>
      </c>
      <c r="H61" s="448">
        <f>'TABLE-2'!G59+'TABLE-2'!H59+'TABLE-2'!I59</f>
        <v>131786</v>
      </c>
      <c r="I61" s="448">
        <f t="shared" si="7"/>
        <v>59.26667139781894</v>
      </c>
      <c r="J61" s="448">
        <f t="shared" si="8"/>
        <v>57.69333479260151</v>
      </c>
      <c r="K61" s="19"/>
      <c r="L61" s="19"/>
      <c r="M61" s="19"/>
      <c r="N61" s="19"/>
    </row>
    <row r="62" spans="1:14" ht="15" customHeight="1">
      <c r="A62" s="55">
        <v>46</v>
      </c>
      <c r="B62" s="58" t="s">
        <v>25</v>
      </c>
      <c r="C62" s="58">
        <v>59</v>
      </c>
      <c r="D62" s="194">
        <f>'TABLE-1'!F61</f>
        <v>62</v>
      </c>
      <c r="E62" s="186">
        <v>38786</v>
      </c>
      <c r="F62" s="448">
        <f>'TABLE-2'!D60+'TABLE-2'!E60+'TABLE-2'!F60</f>
        <v>41444</v>
      </c>
      <c r="G62" s="186">
        <v>13727</v>
      </c>
      <c r="H62" s="448">
        <f>'TABLE-2'!G60+'TABLE-2'!H60+'TABLE-2'!I60</f>
        <v>13841</v>
      </c>
      <c r="I62" s="448">
        <f t="shared" si="7"/>
        <v>35.39163615737637</v>
      </c>
      <c r="J62" s="448">
        <f t="shared" si="8"/>
        <v>33.396872888717304</v>
      </c>
      <c r="K62" s="7"/>
      <c r="L62" s="7"/>
      <c r="M62" s="7"/>
      <c r="N62" s="7"/>
    </row>
    <row r="63" spans="1:14" ht="15" customHeight="1">
      <c r="A63" s="55">
        <v>47</v>
      </c>
      <c r="B63" s="58" t="s">
        <v>28</v>
      </c>
      <c r="C63" s="58">
        <v>23</v>
      </c>
      <c r="D63" s="194">
        <f>'TABLE-1'!F62</f>
        <v>23</v>
      </c>
      <c r="E63" s="186">
        <v>24632</v>
      </c>
      <c r="F63" s="448">
        <f>'TABLE-2'!D61+'TABLE-2'!E61+'TABLE-2'!F61</f>
        <v>23308</v>
      </c>
      <c r="G63" s="186">
        <v>12437</v>
      </c>
      <c r="H63" s="448">
        <f>'TABLE-2'!G61+'TABLE-2'!H61+'TABLE-2'!I61</f>
        <v>12003</v>
      </c>
      <c r="I63" s="448">
        <f t="shared" si="7"/>
        <v>50.49123091912959</v>
      </c>
      <c r="J63" s="448">
        <f t="shared" si="8"/>
        <v>51.497339969109326</v>
      </c>
      <c r="K63" s="7"/>
      <c r="L63" s="7"/>
      <c r="M63" s="7"/>
      <c r="N63" s="7"/>
    </row>
    <row r="64" spans="1:14" s="2" customFormat="1" ht="15" customHeight="1">
      <c r="A64" s="55"/>
      <c r="B64" s="53" t="s">
        <v>125</v>
      </c>
      <c r="C64" s="59">
        <f>SUM(C56:C63)</f>
        <v>1051</v>
      </c>
      <c r="D64" s="270">
        <f>'TABLE-1'!F63</f>
        <v>1058</v>
      </c>
      <c r="E64" s="59">
        <f>SUM(E56:E63)</f>
        <v>670512</v>
      </c>
      <c r="F64" s="270">
        <f>SUM(F56:F63)</f>
        <v>722025</v>
      </c>
      <c r="G64" s="59">
        <f>SUM(G56:G63)</f>
        <v>356999</v>
      </c>
      <c r="H64" s="270">
        <f>SUM(H56:H63)</f>
        <v>380084</v>
      </c>
      <c r="I64" s="449">
        <f>(G64/E64)*100</f>
        <v>53.24274584198344</v>
      </c>
      <c r="J64" s="449">
        <f>(H64/F64)*100</f>
        <v>52.641390533568774</v>
      </c>
      <c r="K64" s="8"/>
      <c r="L64" s="8"/>
      <c r="M64" s="8"/>
      <c r="N64" s="8"/>
    </row>
    <row r="65" spans="1:14" ht="15" customHeight="1">
      <c r="A65" s="55"/>
      <c r="B65" s="52"/>
      <c r="C65" s="58"/>
      <c r="D65" s="194"/>
      <c r="E65" s="186"/>
      <c r="F65" s="448"/>
      <c r="G65" s="186"/>
      <c r="H65" s="194"/>
      <c r="I65" s="448"/>
      <c r="J65" s="448"/>
      <c r="K65" s="7"/>
      <c r="L65" s="7"/>
      <c r="M65" s="7"/>
      <c r="N65" s="7"/>
    </row>
    <row r="66" spans="1:14" ht="15" customHeight="1">
      <c r="A66" s="55">
        <v>48</v>
      </c>
      <c r="B66" s="52" t="s">
        <v>34</v>
      </c>
      <c r="C66" s="58">
        <v>856</v>
      </c>
      <c r="D66" s="194">
        <f>'TABLE-1'!F65</f>
        <v>856</v>
      </c>
      <c r="E66" s="186">
        <v>755181</v>
      </c>
      <c r="F66" s="448">
        <f>'TABLE-2'!D64+'TABLE-2'!E64+'TABLE-2'!F64</f>
        <v>761466</v>
      </c>
      <c r="G66" s="186">
        <v>424196</v>
      </c>
      <c r="H66" s="448">
        <f>'TABLE-2'!G64+'TABLE-2'!H64+'TABLE-2'!I64</f>
        <v>635969</v>
      </c>
      <c r="I66" s="448">
        <f aca="true" t="shared" si="9" ref="I66:J68">(G66/E66)*100</f>
        <v>56.17143439784634</v>
      </c>
      <c r="J66" s="448">
        <f t="shared" si="9"/>
        <v>83.51902777011712</v>
      </c>
      <c r="K66" s="7"/>
      <c r="L66" s="7"/>
      <c r="M66" s="7"/>
      <c r="N66" s="7"/>
    </row>
    <row r="67" spans="1:14" ht="15" customHeight="1">
      <c r="A67" s="55">
        <v>49</v>
      </c>
      <c r="B67" s="52" t="s">
        <v>132</v>
      </c>
      <c r="C67" s="58">
        <v>373</v>
      </c>
      <c r="D67" s="194">
        <f>'TABLE-1'!F66</f>
        <v>373</v>
      </c>
      <c r="E67" s="186">
        <v>14615</v>
      </c>
      <c r="F67" s="448">
        <f>'TABLE-2'!D65+'TABLE-2'!E65+'TABLE-2'!F65</f>
        <v>13529</v>
      </c>
      <c r="G67" s="186">
        <v>141039</v>
      </c>
      <c r="H67" s="448">
        <f>'TABLE-2'!G65+'TABLE-2'!H65+'TABLE-2'!I65</f>
        <v>135480</v>
      </c>
      <c r="I67" s="448">
        <f t="shared" si="9"/>
        <v>965.029079712624</v>
      </c>
      <c r="J67" s="448">
        <f t="shared" si="9"/>
        <v>1001.4043905684086</v>
      </c>
      <c r="K67" s="7"/>
      <c r="L67" s="7"/>
      <c r="M67" s="7"/>
      <c r="N67" s="7"/>
    </row>
    <row r="68" spans="1:12" s="2" customFormat="1" ht="15" customHeight="1">
      <c r="A68" s="53"/>
      <c r="B68" s="53" t="s">
        <v>125</v>
      </c>
      <c r="C68" s="59">
        <f aca="true" t="shared" si="10" ref="C68:H68">SUM(C66:C67)</f>
        <v>1229</v>
      </c>
      <c r="D68" s="270">
        <f t="shared" si="10"/>
        <v>1229</v>
      </c>
      <c r="E68" s="59">
        <f t="shared" si="10"/>
        <v>769796</v>
      </c>
      <c r="F68" s="270">
        <f t="shared" si="10"/>
        <v>774995</v>
      </c>
      <c r="G68" s="59">
        <f t="shared" si="10"/>
        <v>565235</v>
      </c>
      <c r="H68" s="270">
        <f t="shared" si="10"/>
        <v>771449</v>
      </c>
      <c r="I68" s="449">
        <f t="shared" si="9"/>
        <v>73.42659613715841</v>
      </c>
      <c r="J68" s="449">
        <f t="shared" si="9"/>
        <v>99.54244866095911</v>
      </c>
      <c r="K68" s="8"/>
      <c r="L68" s="8"/>
    </row>
    <row r="69" spans="1:12" ht="15" customHeight="1">
      <c r="A69" s="51"/>
      <c r="B69" s="51"/>
      <c r="C69" s="58"/>
      <c r="D69" s="194"/>
      <c r="E69" s="58"/>
      <c r="F69" s="194"/>
      <c r="G69" s="186"/>
      <c r="H69" s="194"/>
      <c r="I69" s="448"/>
      <c r="J69" s="448"/>
      <c r="K69" s="8"/>
      <c r="L69" s="8"/>
    </row>
    <row r="70" spans="1:10" s="2" customFormat="1" ht="15" customHeight="1">
      <c r="A70" s="53"/>
      <c r="B70" s="53" t="s">
        <v>35</v>
      </c>
      <c r="C70" s="59">
        <f aca="true" t="shared" si="11" ref="C70:H70">C49+C64+C68</f>
        <v>4949</v>
      </c>
      <c r="D70" s="270">
        <f t="shared" si="11"/>
        <v>5055</v>
      </c>
      <c r="E70" s="59">
        <f t="shared" si="11"/>
        <v>8960437</v>
      </c>
      <c r="F70" s="270">
        <f t="shared" si="11"/>
        <v>9768420</v>
      </c>
      <c r="G70" s="59">
        <f t="shared" si="11"/>
        <v>6005793</v>
      </c>
      <c r="H70" s="270">
        <f t="shared" si="11"/>
        <v>6247186</v>
      </c>
      <c r="I70" s="449">
        <f>(G70/E70)*100</f>
        <v>67.02567073458583</v>
      </c>
      <c r="J70" s="449">
        <f>(H70/F70)*100</f>
        <v>63.952880813888015</v>
      </c>
    </row>
    <row r="72" ht="12.75">
      <c r="C72" s="22" t="s">
        <v>36</v>
      </c>
    </row>
    <row r="83" ht="12.75">
      <c r="B83" s="117">
        <v>2</v>
      </c>
    </row>
  </sheetData>
  <mergeCells count="9">
    <mergeCell ref="C54:D54"/>
    <mergeCell ref="E54:F54"/>
    <mergeCell ref="G54:H54"/>
    <mergeCell ref="I54:J54"/>
    <mergeCell ref="E4:F4"/>
    <mergeCell ref="C5:D5"/>
    <mergeCell ref="G5:H5"/>
    <mergeCell ref="I5:J5"/>
    <mergeCell ref="E5:F5"/>
  </mergeCells>
  <printOptions gridLines="1" horizontalCentered="1"/>
  <pageMargins left="0.75" right="0.75" top="0.5" bottom="0.6" header="0.28" footer="0.5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1"/>
  <dimension ref="A1:G11"/>
  <sheetViews>
    <sheetView zoomScale="85" zoomScaleNormal="85" workbookViewId="0" topLeftCell="C1">
      <selection activeCell="F9" sqref="F9"/>
    </sheetView>
  </sheetViews>
  <sheetFormatPr defaultColWidth="9.140625" defaultRowHeight="12.75"/>
  <cols>
    <col min="1" max="1" width="5.421875" style="0" customWidth="1"/>
    <col min="2" max="2" width="25.421875" style="0" customWidth="1"/>
    <col min="3" max="3" width="37.00390625" style="0" customWidth="1"/>
    <col min="4" max="4" width="14.28125" style="0" customWidth="1"/>
    <col min="5" max="5" width="16.8515625" style="0" customWidth="1"/>
    <col min="6" max="6" width="18.00390625" style="0" customWidth="1"/>
    <col min="7" max="7" width="16.140625" style="0" customWidth="1"/>
  </cols>
  <sheetData>
    <row r="1" spans="1:7" ht="34.5" customHeight="1">
      <c r="A1" s="10" t="s">
        <v>451</v>
      </c>
      <c r="B1" s="10"/>
      <c r="C1" s="10"/>
      <c r="D1" s="10"/>
      <c r="E1" s="259"/>
      <c r="F1" s="10"/>
      <c r="G1" s="10" t="s">
        <v>452</v>
      </c>
    </row>
    <row r="2" ht="34.5" customHeight="1">
      <c r="C2" t="s">
        <v>36</v>
      </c>
    </row>
    <row r="3" spans="1:7" ht="12.75">
      <c r="A3" s="267" t="s">
        <v>341</v>
      </c>
      <c r="B3" s="264" t="s">
        <v>342</v>
      </c>
      <c r="C3" s="260" t="s">
        <v>343</v>
      </c>
      <c r="D3" s="260" t="s">
        <v>362</v>
      </c>
      <c r="E3" s="260" t="s">
        <v>344</v>
      </c>
      <c r="F3" s="260" t="s">
        <v>623</v>
      </c>
      <c r="G3" s="260" t="s">
        <v>363</v>
      </c>
    </row>
    <row r="4" spans="1:7" ht="12.75">
      <c r="A4" s="267"/>
      <c r="B4" s="265"/>
      <c r="C4" s="261"/>
      <c r="D4" s="261" t="s">
        <v>108</v>
      </c>
      <c r="E4" s="261"/>
      <c r="F4" s="261"/>
      <c r="G4" s="261" t="s">
        <v>364</v>
      </c>
    </row>
    <row r="5" spans="1:7" s="158" customFormat="1" ht="18" customHeight="1">
      <c r="A5" s="268">
        <v>1</v>
      </c>
      <c r="B5" s="163" t="s">
        <v>345</v>
      </c>
      <c r="C5" s="162" t="s">
        <v>349</v>
      </c>
      <c r="D5" s="157">
        <v>0.15</v>
      </c>
      <c r="E5" s="157" t="s">
        <v>353</v>
      </c>
      <c r="F5" s="157">
        <v>0.27</v>
      </c>
      <c r="G5" s="157" t="s">
        <v>356</v>
      </c>
    </row>
    <row r="6" spans="1:7" s="158" customFormat="1" ht="18" customHeight="1">
      <c r="A6" s="269"/>
      <c r="B6" s="164"/>
      <c r="C6" s="162" t="s">
        <v>350</v>
      </c>
      <c r="D6" s="157">
        <v>5.11</v>
      </c>
      <c r="E6" s="157" t="s">
        <v>354</v>
      </c>
      <c r="F6" s="157">
        <v>5.11</v>
      </c>
      <c r="G6" s="157" t="s">
        <v>357</v>
      </c>
    </row>
    <row r="7" spans="1:7" s="158" customFormat="1" ht="18" customHeight="1">
      <c r="A7" s="268">
        <v>2</v>
      </c>
      <c r="B7" s="165" t="s">
        <v>346</v>
      </c>
      <c r="C7" s="162" t="s">
        <v>371</v>
      </c>
      <c r="D7" s="157">
        <v>17.72</v>
      </c>
      <c r="E7" s="157"/>
      <c r="F7" s="157">
        <v>11.11</v>
      </c>
      <c r="G7" s="157" t="s">
        <v>358</v>
      </c>
    </row>
    <row r="8" spans="1:7" s="158" customFormat="1" ht="18" customHeight="1">
      <c r="A8" s="160">
        <v>3</v>
      </c>
      <c r="B8" s="161" t="s">
        <v>347</v>
      </c>
      <c r="C8" s="162" t="s">
        <v>351</v>
      </c>
      <c r="D8" s="157">
        <v>0.54</v>
      </c>
      <c r="E8" s="157" t="s">
        <v>355</v>
      </c>
      <c r="F8" s="157">
        <v>4.4</v>
      </c>
      <c r="G8" s="157" t="s">
        <v>360</v>
      </c>
    </row>
    <row r="9" spans="1:7" s="158" customFormat="1" ht="18" customHeight="1">
      <c r="A9" s="160">
        <v>4</v>
      </c>
      <c r="B9" s="161" t="s">
        <v>348</v>
      </c>
      <c r="C9" s="162" t="s">
        <v>352</v>
      </c>
      <c r="D9" s="157">
        <v>12.41</v>
      </c>
      <c r="E9" s="157" t="s">
        <v>359</v>
      </c>
      <c r="F9" s="157">
        <v>49.01</v>
      </c>
      <c r="G9" s="157" t="s">
        <v>361</v>
      </c>
    </row>
    <row r="10" spans="1:7" s="158" customFormat="1" ht="18" customHeight="1">
      <c r="A10" s="157"/>
      <c r="B10" s="266" t="s">
        <v>3</v>
      </c>
      <c r="C10" s="166"/>
      <c r="D10" s="159">
        <f>SUM(D5:D9)</f>
        <v>35.93</v>
      </c>
      <c r="E10" s="159"/>
      <c r="F10" s="159">
        <f>SUM(F5:F9)</f>
        <v>69.9</v>
      </c>
      <c r="G10" s="159"/>
    </row>
    <row r="11" ht="12.75">
      <c r="D11" s="673"/>
    </row>
  </sheetData>
  <printOptions/>
  <pageMargins left="0.94" right="0.37" top="1" bottom="1" header="0.5" footer="0.5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2"/>
  <dimension ref="A1:X73"/>
  <sheetViews>
    <sheetView tabSelected="1" workbookViewId="0" topLeftCell="S1">
      <selection activeCell="Y15" sqref="Y15"/>
    </sheetView>
  </sheetViews>
  <sheetFormatPr defaultColWidth="9.140625" defaultRowHeight="12.75"/>
  <cols>
    <col min="1" max="1" width="3.7109375" style="415" customWidth="1"/>
    <col min="2" max="2" width="22.57421875" style="415" customWidth="1"/>
    <col min="3" max="3" width="7.00390625" style="433" customWidth="1"/>
    <col min="4" max="4" width="14.00390625" style="433" customWidth="1"/>
    <col min="5" max="5" width="7.140625" style="433" customWidth="1"/>
    <col min="6" max="6" width="11.7109375" style="433" customWidth="1"/>
    <col min="7" max="7" width="5.57421875" style="433" customWidth="1"/>
    <col min="8" max="8" width="10.57421875" style="433" bestFit="1" customWidth="1"/>
    <col min="9" max="9" width="7.28125" style="433" customWidth="1"/>
    <col min="10" max="10" width="9.57421875" style="433" customWidth="1"/>
    <col min="11" max="11" width="7.00390625" style="433" customWidth="1"/>
    <col min="12" max="12" width="13.8515625" style="433" customWidth="1"/>
    <col min="13" max="13" width="8.28125" style="433" customWidth="1"/>
    <col min="14" max="14" width="11.7109375" style="490" customWidth="1"/>
    <col min="15" max="15" width="6.7109375" style="433" customWidth="1"/>
    <col min="16" max="16" width="9.28125" style="433" customWidth="1"/>
    <col min="17" max="17" width="7.8515625" style="490" customWidth="1"/>
    <col min="18" max="18" width="10.140625" style="490" customWidth="1"/>
    <col min="19" max="19" width="8.140625" style="490" customWidth="1"/>
    <col min="20" max="20" width="10.140625" style="490" customWidth="1"/>
    <col min="21" max="21" width="3.7109375" style="415" customWidth="1"/>
    <col min="22" max="22" width="13.140625" style="415" customWidth="1"/>
    <col min="23" max="23" width="11.7109375" style="115" customWidth="1"/>
    <col min="24" max="16384" width="9.140625" style="115" customWidth="1"/>
  </cols>
  <sheetData>
    <row r="1" spans="1:21" ht="18" customHeight="1">
      <c r="A1" s="439"/>
      <c r="B1" s="439"/>
      <c r="C1" s="426"/>
      <c r="D1" s="426"/>
      <c r="E1" s="426"/>
      <c r="F1" s="498"/>
      <c r="G1" s="426"/>
      <c r="H1" s="426"/>
      <c r="I1" s="498"/>
      <c r="J1" s="498"/>
      <c r="K1" s="426"/>
      <c r="L1" s="426"/>
      <c r="M1" s="426"/>
      <c r="N1" s="498"/>
      <c r="O1" s="426"/>
      <c r="P1" s="426"/>
      <c r="Q1" s="498"/>
      <c r="R1" s="498"/>
      <c r="S1" s="498"/>
      <c r="T1" s="498"/>
      <c r="U1" s="439"/>
    </row>
    <row r="2" spans="1:21" ht="18" customHeight="1">
      <c r="A2" s="439"/>
      <c r="B2" s="439"/>
      <c r="C2" s="426"/>
      <c r="D2" s="426"/>
      <c r="E2" s="426"/>
      <c r="F2" s="498"/>
      <c r="G2" s="426"/>
      <c r="H2" s="426"/>
      <c r="I2" s="498"/>
      <c r="J2" s="498"/>
      <c r="K2" s="426"/>
      <c r="L2" s="426"/>
      <c r="M2" s="426"/>
      <c r="N2" s="498"/>
      <c r="O2" s="426"/>
      <c r="P2" s="426"/>
      <c r="Q2" s="498"/>
      <c r="R2" s="498"/>
      <c r="S2" s="498"/>
      <c r="T2" s="498"/>
      <c r="U2" s="439"/>
    </row>
    <row r="3" spans="1:21" ht="18" customHeight="1">
      <c r="A3" s="439"/>
      <c r="B3" s="439"/>
      <c r="C3" s="426"/>
      <c r="D3" s="426"/>
      <c r="E3" s="426"/>
      <c r="F3" s="498"/>
      <c r="G3" s="426"/>
      <c r="H3" s="426"/>
      <c r="I3" s="498"/>
      <c r="J3" s="498"/>
      <c r="K3" s="426"/>
      <c r="L3" s="426"/>
      <c r="M3" s="426"/>
      <c r="N3" s="498"/>
      <c r="O3" s="426"/>
      <c r="P3" s="426"/>
      <c r="Q3" s="498"/>
      <c r="R3" s="498"/>
      <c r="S3" s="498"/>
      <c r="T3" s="498"/>
      <c r="U3" s="439"/>
    </row>
    <row r="4" spans="1:24" ht="18" customHeight="1">
      <c r="A4" s="126" t="s">
        <v>4</v>
      </c>
      <c r="B4" s="126" t="s">
        <v>5</v>
      </c>
      <c r="C4" s="798" t="s">
        <v>263</v>
      </c>
      <c r="D4" s="799"/>
      <c r="E4" s="799"/>
      <c r="F4" s="799"/>
      <c r="G4" s="799"/>
      <c r="H4" s="799"/>
      <c r="I4" s="872"/>
      <c r="J4" s="872"/>
      <c r="K4" s="798" t="s">
        <v>95</v>
      </c>
      <c r="L4" s="799"/>
      <c r="M4" s="799"/>
      <c r="N4" s="799"/>
      <c r="O4" s="799"/>
      <c r="P4" s="799"/>
      <c r="Q4" s="872"/>
      <c r="R4" s="872"/>
      <c r="S4" s="873" t="s">
        <v>555</v>
      </c>
      <c r="T4" s="874"/>
      <c r="U4" s="126" t="s">
        <v>4</v>
      </c>
      <c r="W4" s="415"/>
      <c r="X4" s="415"/>
    </row>
    <row r="5" spans="1:24" ht="12">
      <c r="A5" s="341" t="s">
        <v>6</v>
      </c>
      <c r="B5" s="341"/>
      <c r="C5" s="843" t="s">
        <v>548</v>
      </c>
      <c r="D5" s="844"/>
      <c r="E5" s="843" t="s">
        <v>549</v>
      </c>
      <c r="F5" s="844"/>
      <c r="G5" s="843" t="s">
        <v>550</v>
      </c>
      <c r="H5" s="844"/>
      <c r="I5" s="871" t="s">
        <v>242</v>
      </c>
      <c r="J5" s="843"/>
      <c r="K5" s="843" t="s">
        <v>548</v>
      </c>
      <c r="L5" s="844"/>
      <c r="M5" s="843" t="s">
        <v>549</v>
      </c>
      <c r="N5" s="844"/>
      <c r="O5" s="843" t="s">
        <v>550</v>
      </c>
      <c r="P5" s="844"/>
      <c r="Q5" s="875" t="s">
        <v>242</v>
      </c>
      <c r="R5" s="876"/>
      <c r="S5" s="721" t="s">
        <v>57</v>
      </c>
      <c r="T5" s="721" t="s">
        <v>64</v>
      </c>
      <c r="U5" s="341" t="s">
        <v>6</v>
      </c>
      <c r="W5" s="415"/>
      <c r="X5" s="415"/>
    </row>
    <row r="6" spans="1:24" ht="12">
      <c r="A6" s="127"/>
      <c r="B6" s="127" t="s">
        <v>36</v>
      </c>
      <c r="C6" s="349" t="s">
        <v>57</v>
      </c>
      <c r="D6" s="349" t="s">
        <v>64</v>
      </c>
      <c r="E6" s="349" t="s">
        <v>57</v>
      </c>
      <c r="F6" s="287" t="s">
        <v>64</v>
      </c>
      <c r="G6" s="349" t="s">
        <v>57</v>
      </c>
      <c r="H6" s="349" t="s">
        <v>64</v>
      </c>
      <c r="I6" s="287" t="s">
        <v>57</v>
      </c>
      <c r="J6" s="493" t="s">
        <v>64</v>
      </c>
      <c r="K6" s="349" t="s">
        <v>57</v>
      </c>
      <c r="L6" s="349" t="s">
        <v>64</v>
      </c>
      <c r="M6" s="349" t="s">
        <v>57</v>
      </c>
      <c r="N6" s="287" t="s">
        <v>64</v>
      </c>
      <c r="O6" s="349" t="s">
        <v>57</v>
      </c>
      <c r="P6" s="349" t="s">
        <v>64</v>
      </c>
      <c r="Q6" s="287" t="s">
        <v>57</v>
      </c>
      <c r="R6" s="493" t="s">
        <v>64</v>
      </c>
      <c r="S6" s="287"/>
      <c r="T6" s="287"/>
      <c r="U6" s="127"/>
      <c r="V6" s="415" t="s">
        <v>576</v>
      </c>
      <c r="W6" s="415" t="s">
        <v>577</v>
      </c>
      <c r="X6" s="415"/>
    </row>
    <row r="7" spans="1:23" ht="12.75">
      <c r="A7" s="128">
        <v>1</v>
      </c>
      <c r="B7" s="153" t="s">
        <v>7</v>
      </c>
      <c r="C7" s="153">
        <v>41</v>
      </c>
      <c r="D7" s="153">
        <v>1849</v>
      </c>
      <c r="E7" s="153">
        <v>127</v>
      </c>
      <c r="F7" s="445">
        <f aca="true" t="shared" si="0" ref="F7:F25">W7-D7-H7</f>
        <v>1285</v>
      </c>
      <c r="G7" s="153">
        <v>0</v>
      </c>
      <c r="H7" s="153">
        <v>0</v>
      </c>
      <c r="I7" s="445">
        <f>C7+E7+G7</f>
        <v>168</v>
      </c>
      <c r="J7" s="445">
        <f>D7+F7+H7</f>
        <v>3134</v>
      </c>
      <c r="K7" s="153">
        <v>7158</v>
      </c>
      <c r="L7" s="153">
        <v>9519</v>
      </c>
      <c r="M7" s="153">
        <v>5223</v>
      </c>
      <c r="N7" s="445">
        <f aca="true" t="shared" si="1" ref="N7:N47">V7-L7-P7</f>
        <v>8670</v>
      </c>
      <c r="O7" s="153">
        <v>0</v>
      </c>
      <c r="P7" s="153">
        <v>0</v>
      </c>
      <c r="Q7" s="445">
        <f>K7+M7+O7</f>
        <v>12381</v>
      </c>
      <c r="R7" s="445">
        <f>L7+N7+P7</f>
        <v>18189</v>
      </c>
      <c r="S7" s="445">
        <v>3865</v>
      </c>
      <c r="T7" s="445">
        <v>4937</v>
      </c>
      <c r="U7" s="128">
        <v>1</v>
      </c>
      <c r="V7" s="434">
        <v>18189</v>
      </c>
      <c r="W7" s="434">
        <v>3134</v>
      </c>
    </row>
    <row r="8" spans="1:23" ht="12.75">
      <c r="A8" s="128">
        <v>2</v>
      </c>
      <c r="B8" s="153" t="s">
        <v>8</v>
      </c>
      <c r="C8" s="153">
        <v>2</v>
      </c>
      <c r="D8" s="153">
        <v>40</v>
      </c>
      <c r="E8" s="153">
        <v>17</v>
      </c>
      <c r="F8" s="445">
        <f t="shared" si="0"/>
        <v>2</v>
      </c>
      <c r="G8" s="153">
        <v>2</v>
      </c>
      <c r="H8" s="153">
        <v>43</v>
      </c>
      <c r="I8" s="445">
        <f aca="true" t="shared" si="2" ref="I8:I25">C8+E8+G8</f>
        <v>21</v>
      </c>
      <c r="J8" s="445">
        <f aca="true" t="shared" si="3" ref="J8:J25">D8+F8+H8</f>
        <v>85</v>
      </c>
      <c r="K8" s="153">
        <v>53</v>
      </c>
      <c r="L8" s="153">
        <v>664</v>
      </c>
      <c r="M8" s="153">
        <v>151</v>
      </c>
      <c r="N8" s="445">
        <f t="shared" si="1"/>
        <v>57</v>
      </c>
      <c r="O8" s="153">
        <v>7</v>
      </c>
      <c r="P8" s="153">
        <v>256</v>
      </c>
      <c r="Q8" s="445">
        <f aca="true" t="shared" si="4" ref="Q8:Q25">K8+M8+O8</f>
        <v>211</v>
      </c>
      <c r="R8" s="445">
        <f aca="true" t="shared" si="5" ref="R8:R24">L8+N8+P8</f>
        <v>977</v>
      </c>
      <c r="S8" s="445">
        <v>13</v>
      </c>
      <c r="T8" s="445">
        <v>391</v>
      </c>
      <c r="U8" s="128">
        <v>2</v>
      </c>
      <c r="V8" s="434">
        <v>977</v>
      </c>
      <c r="W8" s="434">
        <v>85</v>
      </c>
    </row>
    <row r="9" spans="1:24" ht="12.75">
      <c r="A9" s="128">
        <v>3</v>
      </c>
      <c r="B9" s="153" t="s">
        <v>9</v>
      </c>
      <c r="C9" s="153">
        <v>568</v>
      </c>
      <c r="D9" s="153">
        <v>1394</v>
      </c>
      <c r="E9" s="153">
        <v>778</v>
      </c>
      <c r="F9" s="445">
        <f t="shared" si="0"/>
        <v>898</v>
      </c>
      <c r="G9" s="153">
        <v>0</v>
      </c>
      <c r="H9" s="153">
        <v>0</v>
      </c>
      <c r="I9" s="445">
        <f t="shared" si="2"/>
        <v>1346</v>
      </c>
      <c r="J9" s="445">
        <f t="shared" si="3"/>
        <v>2292</v>
      </c>
      <c r="K9" s="153">
        <v>1750</v>
      </c>
      <c r="L9" s="153">
        <v>18652</v>
      </c>
      <c r="M9" s="153">
        <v>2122</v>
      </c>
      <c r="N9" s="445">
        <f t="shared" si="1"/>
        <v>14616</v>
      </c>
      <c r="O9" s="153">
        <v>2</v>
      </c>
      <c r="P9" s="153">
        <v>352</v>
      </c>
      <c r="Q9" s="445">
        <f t="shared" si="4"/>
        <v>3874</v>
      </c>
      <c r="R9" s="445">
        <f t="shared" si="5"/>
        <v>33620</v>
      </c>
      <c r="S9" s="445">
        <v>2041</v>
      </c>
      <c r="T9" s="445">
        <v>13143</v>
      </c>
      <c r="U9" s="128">
        <v>3</v>
      </c>
      <c r="V9" s="434">
        <v>33620</v>
      </c>
      <c r="W9" s="434">
        <v>2292</v>
      </c>
      <c r="X9" s="115">
        <f>488+496</f>
        <v>984</v>
      </c>
    </row>
    <row r="10" spans="1:23" ht="12.75">
      <c r="A10" s="128">
        <v>4</v>
      </c>
      <c r="B10" s="153" t="s">
        <v>10</v>
      </c>
      <c r="C10" s="153">
        <v>109</v>
      </c>
      <c r="D10" s="153">
        <v>1420</v>
      </c>
      <c r="E10" s="153">
        <v>452</v>
      </c>
      <c r="F10" s="445">
        <f t="shared" si="0"/>
        <v>1860</v>
      </c>
      <c r="G10" s="153">
        <v>1</v>
      </c>
      <c r="H10" s="153">
        <v>900</v>
      </c>
      <c r="I10" s="445">
        <f t="shared" si="2"/>
        <v>562</v>
      </c>
      <c r="J10" s="445">
        <f t="shared" si="3"/>
        <v>4180</v>
      </c>
      <c r="K10" s="153">
        <v>5348</v>
      </c>
      <c r="L10" s="153">
        <v>23858</v>
      </c>
      <c r="M10" s="153">
        <v>16624</v>
      </c>
      <c r="N10" s="445">
        <f t="shared" si="1"/>
        <v>27294</v>
      </c>
      <c r="O10" s="153">
        <v>36</v>
      </c>
      <c r="P10" s="153">
        <v>4452</v>
      </c>
      <c r="Q10" s="445">
        <f t="shared" si="4"/>
        <v>22008</v>
      </c>
      <c r="R10" s="445">
        <f t="shared" si="5"/>
        <v>55604</v>
      </c>
      <c r="S10" s="445">
        <v>6389</v>
      </c>
      <c r="T10" s="445">
        <v>24030</v>
      </c>
      <c r="U10" s="128">
        <v>4</v>
      </c>
      <c r="V10" s="434">
        <v>55604</v>
      </c>
      <c r="W10" s="434">
        <v>4180</v>
      </c>
    </row>
    <row r="11" spans="1:23" ht="12.75">
      <c r="A11" s="128">
        <v>5</v>
      </c>
      <c r="B11" s="153" t="s">
        <v>11</v>
      </c>
      <c r="C11" s="153">
        <v>90</v>
      </c>
      <c r="D11" s="153">
        <v>809</v>
      </c>
      <c r="E11" s="153">
        <v>256</v>
      </c>
      <c r="F11" s="445">
        <f t="shared" si="0"/>
        <v>460</v>
      </c>
      <c r="G11" s="153">
        <v>1</v>
      </c>
      <c r="H11" s="153">
        <v>300</v>
      </c>
      <c r="I11" s="445">
        <f t="shared" si="2"/>
        <v>347</v>
      </c>
      <c r="J11" s="445">
        <f t="shared" si="3"/>
        <v>1569</v>
      </c>
      <c r="K11" s="153">
        <v>1604</v>
      </c>
      <c r="L11" s="153">
        <v>4355</v>
      </c>
      <c r="M11" s="153">
        <v>2926</v>
      </c>
      <c r="N11" s="445">
        <f t="shared" si="1"/>
        <v>4191</v>
      </c>
      <c r="O11" s="153">
        <v>5</v>
      </c>
      <c r="P11" s="153">
        <v>777</v>
      </c>
      <c r="Q11" s="445">
        <f t="shared" si="4"/>
        <v>4535</v>
      </c>
      <c r="R11" s="445">
        <f t="shared" si="5"/>
        <v>9323</v>
      </c>
      <c r="S11" s="445">
        <v>1351</v>
      </c>
      <c r="T11" s="445">
        <v>2068</v>
      </c>
      <c r="U11" s="128">
        <v>5</v>
      </c>
      <c r="V11" s="434">
        <v>9323</v>
      </c>
      <c r="W11" s="434">
        <v>1569</v>
      </c>
    </row>
    <row r="12" spans="1:23" ht="12.75">
      <c r="A12" s="128">
        <v>6</v>
      </c>
      <c r="B12" s="153" t="s">
        <v>12</v>
      </c>
      <c r="C12" s="153">
        <v>30</v>
      </c>
      <c r="D12" s="153">
        <v>511</v>
      </c>
      <c r="E12" s="153">
        <v>87</v>
      </c>
      <c r="F12" s="445">
        <f t="shared" si="0"/>
        <v>315</v>
      </c>
      <c r="G12" s="153">
        <v>2</v>
      </c>
      <c r="H12" s="153">
        <v>232</v>
      </c>
      <c r="I12" s="445">
        <f t="shared" si="2"/>
        <v>119</v>
      </c>
      <c r="J12" s="445">
        <f t="shared" si="3"/>
        <v>1058</v>
      </c>
      <c r="K12" s="153">
        <v>903</v>
      </c>
      <c r="L12" s="153">
        <v>5502</v>
      </c>
      <c r="M12" s="153">
        <v>2288</v>
      </c>
      <c r="N12" s="445">
        <f t="shared" si="1"/>
        <v>3178</v>
      </c>
      <c r="O12" s="153">
        <v>5</v>
      </c>
      <c r="P12" s="153">
        <v>2477</v>
      </c>
      <c r="Q12" s="445">
        <f t="shared" si="4"/>
        <v>3196</v>
      </c>
      <c r="R12" s="445">
        <f t="shared" si="5"/>
        <v>11157</v>
      </c>
      <c r="S12" s="445">
        <v>971</v>
      </c>
      <c r="T12" s="445">
        <v>7136</v>
      </c>
      <c r="U12" s="128">
        <v>6</v>
      </c>
      <c r="V12" s="434">
        <v>11157</v>
      </c>
      <c r="W12" s="434">
        <v>1058</v>
      </c>
    </row>
    <row r="13" spans="1:23" ht="12.75">
      <c r="A13" s="113">
        <v>7</v>
      </c>
      <c r="B13" s="114" t="s">
        <v>13</v>
      </c>
      <c r="C13" s="114">
        <v>1610</v>
      </c>
      <c r="D13" s="114">
        <v>3976</v>
      </c>
      <c r="E13" s="114">
        <v>2503</v>
      </c>
      <c r="F13" s="445">
        <f t="shared" si="0"/>
        <v>2965</v>
      </c>
      <c r="G13" s="114">
        <v>0</v>
      </c>
      <c r="H13" s="114">
        <v>0</v>
      </c>
      <c r="I13" s="445">
        <f t="shared" si="2"/>
        <v>4113</v>
      </c>
      <c r="J13" s="445">
        <f t="shared" si="3"/>
        <v>6941</v>
      </c>
      <c r="K13" s="114">
        <v>7080</v>
      </c>
      <c r="L13" s="114">
        <v>16791</v>
      </c>
      <c r="M13" s="114">
        <v>11512</v>
      </c>
      <c r="N13" s="445">
        <f t="shared" si="1"/>
        <v>19798</v>
      </c>
      <c r="O13" s="114">
        <v>6</v>
      </c>
      <c r="P13" s="114">
        <v>764</v>
      </c>
      <c r="Q13" s="445">
        <f t="shared" si="4"/>
        <v>18598</v>
      </c>
      <c r="R13" s="445">
        <f t="shared" si="5"/>
        <v>37353</v>
      </c>
      <c r="S13" s="445">
        <v>2750</v>
      </c>
      <c r="T13" s="445">
        <v>10691</v>
      </c>
      <c r="U13" s="113">
        <v>7</v>
      </c>
      <c r="V13" s="434">
        <v>37353</v>
      </c>
      <c r="W13" s="434">
        <v>6941</v>
      </c>
    </row>
    <row r="14" spans="1:23" ht="12.75">
      <c r="A14" s="113">
        <v>8</v>
      </c>
      <c r="B14" s="114" t="s">
        <v>164</v>
      </c>
      <c r="C14" s="114">
        <v>8</v>
      </c>
      <c r="D14" s="114">
        <v>235</v>
      </c>
      <c r="E14" s="114">
        <v>7</v>
      </c>
      <c r="F14" s="445">
        <f t="shared" si="0"/>
        <v>10</v>
      </c>
      <c r="G14" s="114">
        <v>1</v>
      </c>
      <c r="H14" s="114">
        <v>3</v>
      </c>
      <c r="I14" s="445">
        <f t="shared" si="2"/>
        <v>16</v>
      </c>
      <c r="J14" s="445">
        <f t="shared" si="3"/>
        <v>248</v>
      </c>
      <c r="K14" s="114">
        <v>78</v>
      </c>
      <c r="L14" s="114">
        <v>483</v>
      </c>
      <c r="M14" s="114">
        <v>292</v>
      </c>
      <c r="N14" s="445">
        <f t="shared" si="1"/>
        <v>485</v>
      </c>
      <c r="O14" s="114">
        <v>3</v>
      </c>
      <c r="P14" s="114">
        <v>4</v>
      </c>
      <c r="Q14" s="445">
        <f t="shared" si="4"/>
        <v>373</v>
      </c>
      <c r="R14" s="445">
        <f t="shared" si="5"/>
        <v>972</v>
      </c>
      <c r="S14" s="445">
        <v>60</v>
      </c>
      <c r="T14" s="445">
        <v>76</v>
      </c>
      <c r="U14" s="113">
        <v>8</v>
      </c>
      <c r="V14" s="434">
        <v>972</v>
      </c>
      <c r="W14" s="434">
        <v>248</v>
      </c>
    </row>
    <row r="15" spans="1:23" ht="12.75">
      <c r="A15" s="128">
        <v>9</v>
      </c>
      <c r="B15" s="153" t="s">
        <v>14</v>
      </c>
      <c r="C15" s="153">
        <v>110</v>
      </c>
      <c r="D15" s="153">
        <v>665</v>
      </c>
      <c r="E15" s="153">
        <v>44</v>
      </c>
      <c r="F15" s="445">
        <f t="shared" si="0"/>
        <v>310</v>
      </c>
      <c r="G15" s="153">
        <v>0</v>
      </c>
      <c r="H15" s="153">
        <v>0</v>
      </c>
      <c r="I15" s="445">
        <f t="shared" si="2"/>
        <v>154</v>
      </c>
      <c r="J15" s="445">
        <f t="shared" si="3"/>
        <v>975</v>
      </c>
      <c r="K15" s="153">
        <v>417</v>
      </c>
      <c r="L15" s="153">
        <v>6917</v>
      </c>
      <c r="M15" s="153">
        <v>924</v>
      </c>
      <c r="N15" s="445">
        <f t="shared" si="1"/>
        <v>1185</v>
      </c>
      <c r="O15" s="153">
        <v>4</v>
      </c>
      <c r="P15" s="153">
        <v>3851</v>
      </c>
      <c r="Q15" s="445">
        <f t="shared" si="4"/>
        <v>1345</v>
      </c>
      <c r="R15" s="445">
        <f t="shared" si="5"/>
        <v>11953</v>
      </c>
      <c r="S15" s="445">
        <v>5660</v>
      </c>
      <c r="T15" s="445">
        <v>13579</v>
      </c>
      <c r="U15" s="128">
        <v>9</v>
      </c>
      <c r="V15" s="434">
        <v>11953</v>
      </c>
      <c r="W15" s="434">
        <v>975</v>
      </c>
    </row>
    <row r="16" spans="1:23" ht="12.75">
      <c r="A16" s="128">
        <v>10</v>
      </c>
      <c r="B16" s="153" t="s">
        <v>15</v>
      </c>
      <c r="C16" s="153">
        <v>26</v>
      </c>
      <c r="D16" s="153">
        <v>120</v>
      </c>
      <c r="E16" s="153">
        <v>17</v>
      </c>
      <c r="F16" s="445">
        <f t="shared" si="0"/>
        <v>90</v>
      </c>
      <c r="G16" s="153">
        <v>4</v>
      </c>
      <c r="H16" s="153">
        <v>27</v>
      </c>
      <c r="I16" s="445">
        <f t="shared" si="2"/>
        <v>47</v>
      </c>
      <c r="J16" s="445">
        <f t="shared" si="3"/>
        <v>237</v>
      </c>
      <c r="K16" s="153">
        <v>625</v>
      </c>
      <c r="L16" s="153">
        <v>230</v>
      </c>
      <c r="M16" s="153">
        <v>390</v>
      </c>
      <c r="N16" s="445">
        <f t="shared" si="1"/>
        <v>668</v>
      </c>
      <c r="O16" s="153">
        <v>101</v>
      </c>
      <c r="P16" s="153">
        <v>78</v>
      </c>
      <c r="Q16" s="445">
        <f t="shared" si="4"/>
        <v>1116</v>
      </c>
      <c r="R16" s="445">
        <f t="shared" si="5"/>
        <v>976</v>
      </c>
      <c r="S16" s="445">
        <v>12</v>
      </c>
      <c r="T16" s="445">
        <v>13</v>
      </c>
      <c r="U16" s="128">
        <v>10</v>
      </c>
      <c r="V16" s="434">
        <v>976</v>
      </c>
      <c r="W16" s="434">
        <v>237</v>
      </c>
    </row>
    <row r="17" spans="1:23" ht="12.75">
      <c r="A17" s="128">
        <v>11</v>
      </c>
      <c r="B17" s="153" t="s">
        <v>16</v>
      </c>
      <c r="C17" s="153">
        <v>53</v>
      </c>
      <c r="D17" s="153">
        <v>475</v>
      </c>
      <c r="E17" s="153">
        <v>38</v>
      </c>
      <c r="F17" s="445">
        <f t="shared" si="0"/>
        <v>395</v>
      </c>
      <c r="G17" s="153">
        <v>69</v>
      </c>
      <c r="H17" s="153">
        <v>680</v>
      </c>
      <c r="I17" s="445">
        <f t="shared" si="2"/>
        <v>160</v>
      </c>
      <c r="J17" s="445">
        <f t="shared" si="3"/>
        <v>1550</v>
      </c>
      <c r="K17" s="153">
        <v>314</v>
      </c>
      <c r="L17" s="153">
        <v>2365</v>
      </c>
      <c r="M17" s="153">
        <v>265</v>
      </c>
      <c r="N17" s="445">
        <f t="shared" si="1"/>
        <v>925</v>
      </c>
      <c r="O17" s="153">
        <v>207</v>
      </c>
      <c r="P17" s="153">
        <v>2272</v>
      </c>
      <c r="Q17" s="445">
        <f t="shared" si="4"/>
        <v>786</v>
      </c>
      <c r="R17" s="445">
        <f t="shared" si="5"/>
        <v>5562</v>
      </c>
      <c r="S17" s="445">
        <v>118</v>
      </c>
      <c r="T17" s="445">
        <v>829</v>
      </c>
      <c r="U17" s="128">
        <v>11</v>
      </c>
      <c r="V17" s="434">
        <v>5562</v>
      </c>
      <c r="W17" s="434">
        <v>1550</v>
      </c>
    </row>
    <row r="18" spans="1:23" ht="12.75">
      <c r="A18" s="128">
        <v>12</v>
      </c>
      <c r="B18" s="153" t="s">
        <v>17</v>
      </c>
      <c r="C18" s="153">
        <v>49</v>
      </c>
      <c r="D18" s="153">
        <v>461</v>
      </c>
      <c r="E18" s="153">
        <v>17</v>
      </c>
      <c r="F18" s="445">
        <f t="shared" si="0"/>
        <v>487</v>
      </c>
      <c r="G18" s="153">
        <v>0</v>
      </c>
      <c r="H18" s="153">
        <v>0</v>
      </c>
      <c r="I18" s="445">
        <f t="shared" si="2"/>
        <v>66</v>
      </c>
      <c r="J18" s="445">
        <f t="shared" si="3"/>
        <v>948</v>
      </c>
      <c r="K18" s="153">
        <v>583</v>
      </c>
      <c r="L18" s="153">
        <v>5173</v>
      </c>
      <c r="M18" s="153">
        <v>2349</v>
      </c>
      <c r="N18" s="445">
        <f t="shared" si="1"/>
        <v>1585</v>
      </c>
      <c r="O18" s="153">
        <v>7</v>
      </c>
      <c r="P18" s="153">
        <v>14</v>
      </c>
      <c r="Q18" s="445">
        <f t="shared" si="4"/>
        <v>2939</v>
      </c>
      <c r="R18" s="445">
        <f t="shared" si="5"/>
        <v>6772</v>
      </c>
      <c r="S18" s="445">
        <v>629</v>
      </c>
      <c r="T18" s="445">
        <v>5558.2</v>
      </c>
      <c r="U18" s="128">
        <v>12</v>
      </c>
      <c r="V18" s="434">
        <v>6772</v>
      </c>
      <c r="W18" s="434">
        <v>948</v>
      </c>
    </row>
    <row r="19" spans="1:23" ht="12.75">
      <c r="A19" s="128">
        <v>13</v>
      </c>
      <c r="B19" s="153" t="s">
        <v>166</v>
      </c>
      <c r="C19" s="153">
        <v>60</v>
      </c>
      <c r="D19" s="153">
        <v>695</v>
      </c>
      <c r="E19" s="153">
        <v>108</v>
      </c>
      <c r="F19" s="445">
        <f t="shared" si="0"/>
        <v>1068</v>
      </c>
      <c r="G19" s="153">
        <v>0</v>
      </c>
      <c r="H19" s="153">
        <v>0</v>
      </c>
      <c r="I19" s="445">
        <f t="shared" si="2"/>
        <v>168</v>
      </c>
      <c r="J19" s="445">
        <f t="shared" si="3"/>
        <v>1763</v>
      </c>
      <c r="K19" s="153">
        <v>427</v>
      </c>
      <c r="L19" s="153">
        <v>2792</v>
      </c>
      <c r="M19" s="153">
        <v>2190</v>
      </c>
      <c r="N19" s="445">
        <f t="shared" si="1"/>
        <v>2399</v>
      </c>
      <c r="O19" s="153">
        <v>0</v>
      </c>
      <c r="P19" s="153">
        <v>0</v>
      </c>
      <c r="Q19" s="445">
        <f t="shared" si="4"/>
        <v>2617</v>
      </c>
      <c r="R19" s="445">
        <f t="shared" si="5"/>
        <v>5191</v>
      </c>
      <c r="S19" s="445">
        <v>724</v>
      </c>
      <c r="T19" s="445">
        <v>1379</v>
      </c>
      <c r="U19" s="128">
        <v>13</v>
      </c>
      <c r="V19" s="434">
        <v>5191</v>
      </c>
      <c r="W19" s="434">
        <v>1763</v>
      </c>
    </row>
    <row r="20" spans="1:23" ht="12.75">
      <c r="A20" s="128">
        <v>14</v>
      </c>
      <c r="B20" s="153" t="s">
        <v>78</v>
      </c>
      <c r="C20" s="153">
        <v>175</v>
      </c>
      <c r="D20" s="153">
        <v>2365</v>
      </c>
      <c r="E20" s="153">
        <v>68</v>
      </c>
      <c r="F20" s="445">
        <f t="shared" si="0"/>
        <v>2726</v>
      </c>
      <c r="G20" s="153">
        <v>0</v>
      </c>
      <c r="H20" s="153">
        <v>0</v>
      </c>
      <c r="I20" s="445">
        <f t="shared" si="2"/>
        <v>243</v>
      </c>
      <c r="J20" s="445">
        <f t="shared" si="3"/>
        <v>5091</v>
      </c>
      <c r="K20" s="153">
        <v>3636</v>
      </c>
      <c r="L20" s="153">
        <v>19738</v>
      </c>
      <c r="M20" s="153">
        <v>1034</v>
      </c>
      <c r="N20" s="445">
        <f t="shared" si="1"/>
        <v>10723</v>
      </c>
      <c r="O20" s="153">
        <v>62</v>
      </c>
      <c r="P20" s="153">
        <v>798</v>
      </c>
      <c r="Q20" s="445">
        <f t="shared" si="4"/>
        <v>4732</v>
      </c>
      <c r="R20" s="445">
        <f t="shared" si="5"/>
        <v>31259</v>
      </c>
      <c r="S20" s="445">
        <v>5273</v>
      </c>
      <c r="T20" s="445">
        <v>26597</v>
      </c>
      <c r="U20" s="128">
        <v>14</v>
      </c>
      <c r="V20" s="434">
        <v>31259</v>
      </c>
      <c r="W20" s="434">
        <v>5091</v>
      </c>
    </row>
    <row r="21" spans="1:23" ht="12.75">
      <c r="A21" s="128">
        <v>15</v>
      </c>
      <c r="B21" s="153" t="s">
        <v>106</v>
      </c>
      <c r="C21" s="153">
        <v>41</v>
      </c>
      <c r="D21" s="153">
        <v>327</v>
      </c>
      <c r="E21" s="153">
        <v>178</v>
      </c>
      <c r="F21" s="445">
        <f t="shared" si="0"/>
        <v>762</v>
      </c>
      <c r="G21" s="153">
        <v>0</v>
      </c>
      <c r="H21" s="153">
        <v>0</v>
      </c>
      <c r="I21" s="445">
        <f t="shared" si="2"/>
        <v>219</v>
      </c>
      <c r="J21" s="445">
        <f t="shared" si="3"/>
        <v>1089</v>
      </c>
      <c r="K21" s="153">
        <v>385</v>
      </c>
      <c r="L21" s="153">
        <v>2559</v>
      </c>
      <c r="M21" s="153">
        <v>1420</v>
      </c>
      <c r="N21" s="445">
        <f t="shared" si="1"/>
        <v>1972</v>
      </c>
      <c r="O21" s="153">
        <v>0</v>
      </c>
      <c r="P21" s="153">
        <v>0</v>
      </c>
      <c r="Q21" s="445">
        <f t="shared" si="4"/>
        <v>1805</v>
      </c>
      <c r="R21" s="445">
        <f t="shared" si="5"/>
        <v>4531</v>
      </c>
      <c r="S21" s="445">
        <v>344</v>
      </c>
      <c r="T21" s="445">
        <v>2163</v>
      </c>
      <c r="U21" s="128">
        <v>15</v>
      </c>
      <c r="V21" s="434">
        <v>4531</v>
      </c>
      <c r="W21" s="434">
        <v>1089</v>
      </c>
    </row>
    <row r="22" spans="1:23" ht="12.75">
      <c r="A22" s="113">
        <v>16</v>
      </c>
      <c r="B22" s="114" t="s">
        <v>20</v>
      </c>
      <c r="C22" s="114">
        <v>154</v>
      </c>
      <c r="D22" s="114">
        <v>64</v>
      </c>
      <c r="E22" s="114">
        <v>198</v>
      </c>
      <c r="F22" s="445">
        <f t="shared" si="0"/>
        <v>170</v>
      </c>
      <c r="G22" s="114">
        <v>26</v>
      </c>
      <c r="H22" s="114">
        <v>58</v>
      </c>
      <c r="I22" s="445">
        <f t="shared" si="2"/>
        <v>378</v>
      </c>
      <c r="J22" s="445">
        <f t="shared" si="3"/>
        <v>292</v>
      </c>
      <c r="K22" s="114">
        <v>615</v>
      </c>
      <c r="L22" s="114">
        <v>21153</v>
      </c>
      <c r="M22" s="114">
        <v>1443</v>
      </c>
      <c r="N22" s="445">
        <f t="shared" si="1"/>
        <v>4348</v>
      </c>
      <c r="O22" s="114">
        <v>1358</v>
      </c>
      <c r="P22" s="114">
        <v>5399</v>
      </c>
      <c r="Q22" s="445">
        <f t="shared" si="4"/>
        <v>3416</v>
      </c>
      <c r="R22" s="445">
        <f t="shared" si="5"/>
        <v>30900</v>
      </c>
      <c r="S22" s="445">
        <v>449</v>
      </c>
      <c r="T22" s="445">
        <v>5018</v>
      </c>
      <c r="U22" s="113">
        <v>16</v>
      </c>
      <c r="V22" s="434">
        <v>30900</v>
      </c>
      <c r="W22" s="434">
        <v>292</v>
      </c>
    </row>
    <row r="23" spans="1:23" ht="12.75">
      <c r="A23" s="128">
        <v>17</v>
      </c>
      <c r="B23" s="153" t="s">
        <v>21</v>
      </c>
      <c r="C23" s="153">
        <v>228</v>
      </c>
      <c r="D23" s="153">
        <v>478</v>
      </c>
      <c r="E23" s="153">
        <v>95</v>
      </c>
      <c r="F23" s="445">
        <f t="shared" si="0"/>
        <v>482</v>
      </c>
      <c r="G23" s="153">
        <v>0</v>
      </c>
      <c r="H23" s="153">
        <v>0</v>
      </c>
      <c r="I23" s="445">
        <f t="shared" si="2"/>
        <v>323</v>
      </c>
      <c r="J23" s="445">
        <f t="shared" si="3"/>
        <v>960</v>
      </c>
      <c r="K23" s="153">
        <v>9747</v>
      </c>
      <c r="L23" s="153">
        <v>12000</v>
      </c>
      <c r="M23" s="153">
        <v>6717</v>
      </c>
      <c r="N23" s="445">
        <f t="shared" si="1"/>
        <v>14751</v>
      </c>
      <c r="O23" s="153">
        <v>0</v>
      </c>
      <c r="P23" s="153">
        <v>0</v>
      </c>
      <c r="Q23" s="445">
        <f t="shared" si="4"/>
        <v>16464</v>
      </c>
      <c r="R23" s="445">
        <f t="shared" si="5"/>
        <v>26751</v>
      </c>
      <c r="S23" s="445">
        <v>4209</v>
      </c>
      <c r="T23" s="445">
        <v>9614</v>
      </c>
      <c r="U23" s="128">
        <v>17</v>
      </c>
      <c r="V23" s="434">
        <v>26751</v>
      </c>
      <c r="W23" s="434">
        <v>960</v>
      </c>
    </row>
    <row r="24" spans="1:23" ht="12.75">
      <c r="A24" s="128">
        <v>18</v>
      </c>
      <c r="B24" s="153" t="s">
        <v>19</v>
      </c>
      <c r="C24" s="153">
        <v>0</v>
      </c>
      <c r="D24" s="153">
        <v>0</v>
      </c>
      <c r="E24" s="153">
        <v>0</v>
      </c>
      <c r="F24" s="445">
        <f t="shared" si="0"/>
        <v>0</v>
      </c>
      <c r="G24" s="153">
        <v>0</v>
      </c>
      <c r="H24" s="153">
        <v>0</v>
      </c>
      <c r="I24" s="445">
        <f t="shared" si="2"/>
        <v>0</v>
      </c>
      <c r="J24" s="445">
        <f t="shared" si="3"/>
        <v>0</v>
      </c>
      <c r="K24" s="153">
        <v>37</v>
      </c>
      <c r="L24" s="153">
        <v>105</v>
      </c>
      <c r="M24" s="153">
        <v>45</v>
      </c>
      <c r="N24" s="445">
        <f t="shared" si="1"/>
        <v>58</v>
      </c>
      <c r="O24" s="153">
        <v>0</v>
      </c>
      <c r="P24" s="153">
        <v>0</v>
      </c>
      <c r="Q24" s="445">
        <f t="shared" si="4"/>
        <v>82</v>
      </c>
      <c r="R24" s="445">
        <f t="shared" si="5"/>
        <v>163</v>
      </c>
      <c r="S24" s="445">
        <v>4</v>
      </c>
      <c r="T24" s="445">
        <v>17</v>
      </c>
      <c r="U24" s="128">
        <v>18</v>
      </c>
      <c r="V24" s="434">
        <v>163</v>
      </c>
      <c r="W24" s="434">
        <v>0</v>
      </c>
    </row>
    <row r="25" spans="1:23" ht="12.75">
      <c r="A25" s="128">
        <v>19</v>
      </c>
      <c r="B25" s="153" t="s">
        <v>126</v>
      </c>
      <c r="C25" s="153">
        <v>58</v>
      </c>
      <c r="D25" s="153">
        <v>259</v>
      </c>
      <c r="E25" s="153">
        <v>0</v>
      </c>
      <c r="F25" s="445">
        <f t="shared" si="0"/>
        <v>0</v>
      </c>
      <c r="G25" s="153">
        <v>0</v>
      </c>
      <c r="H25" s="153">
        <v>0</v>
      </c>
      <c r="I25" s="445">
        <f t="shared" si="2"/>
        <v>58</v>
      </c>
      <c r="J25" s="445">
        <f t="shared" si="3"/>
        <v>259</v>
      </c>
      <c r="K25" s="153">
        <v>70</v>
      </c>
      <c r="L25" s="153">
        <v>909</v>
      </c>
      <c r="M25" s="153">
        <v>469</v>
      </c>
      <c r="N25" s="445">
        <f t="shared" si="1"/>
        <v>1120</v>
      </c>
      <c r="O25" s="153">
        <v>1</v>
      </c>
      <c r="P25" s="153">
        <v>155</v>
      </c>
      <c r="Q25" s="445">
        <f t="shared" si="4"/>
        <v>540</v>
      </c>
      <c r="R25" s="445">
        <f>L25+N25+P25</f>
        <v>2184</v>
      </c>
      <c r="S25" s="445">
        <v>0</v>
      </c>
      <c r="T25" s="445">
        <v>0</v>
      </c>
      <c r="U25" s="128">
        <v>19</v>
      </c>
      <c r="V25" s="434">
        <v>2184</v>
      </c>
      <c r="W25" s="434">
        <v>259</v>
      </c>
    </row>
    <row r="26" spans="1:23" ht="12.75">
      <c r="A26" s="128"/>
      <c r="B26" s="154" t="s">
        <v>226</v>
      </c>
      <c r="C26" s="154">
        <f aca="true" t="shared" si="6" ref="C26:I26">SUM(C7:C25)</f>
        <v>3412</v>
      </c>
      <c r="D26" s="154">
        <f t="shared" si="6"/>
        <v>16143</v>
      </c>
      <c r="E26" s="154">
        <f t="shared" si="6"/>
        <v>4990</v>
      </c>
      <c r="F26" s="446">
        <f t="shared" si="6"/>
        <v>14285</v>
      </c>
      <c r="G26" s="154">
        <f t="shared" si="6"/>
        <v>106</v>
      </c>
      <c r="H26" s="154">
        <f t="shared" si="6"/>
        <v>2243</v>
      </c>
      <c r="I26" s="446">
        <f t="shared" si="6"/>
        <v>8508</v>
      </c>
      <c r="J26" s="446">
        <f>SUM(J7:J25)</f>
        <v>32671</v>
      </c>
      <c r="K26" s="154">
        <f aca="true" t="shared" si="7" ref="K26:T26">SUM(K7:K25)</f>
        <v>40830</v>
      </c>
      <c r="L26" s="154">
        <f t="shared" si="7"/>
        <v>153765</v>
      </c>
      <c r="M26" s="154">
        <f t="shared" si="7"/>
        <v>58384</v>
      </c>
      <c r="N26" s="446">
        <f t="shared" si="7"/>
        <v>118023</v>
      </c>
      <c r="O26" s="154">
        <f t="shared" si="7"/>
        <v>1804</v>
      </c>
      <c r="P26" s="154">
        <f t="shared" si="7"/>
        <v>21649</v>
      </c>
      <c r="Q26" s="446">
        <f t="shared" si="7"/>
        <v>101018</v>
      </c>
      <c r="R26" s="446">
        <f t="shared" si="7"/>
        <v>293437</v>
      </c>
      <c r="S26" s="446">
        <f t="shared" si="7"/>
        <v>34862</v>
      </c>
      <c r="T26" s="446">
        <f t="shared" si="7"/>
        <v>127239.2</v>
      </c>
      <c r="U26" s="128"/>
      <c r="V26" s="711">
        <f>SUM(V7:V25)</f>
        <v>293437</v>
      </c>
      <c r="W26" s="711">
        <f>SUM(W7:W25)</f>
        <v>32671</v>
      </c>
    </row>
    <row r="27" spans="1:23" ht="12.75">
      <c r="A27" s="55">
        <v>20</v>
      </c>
      <c r="B27" s="153" t="s">
        <v>23</v>
      </c>
      <c r="C27" s="153">
        <v>0</v>
      </c>
      <c r="D27" s="153">
        <v>0</v>
      </c>
      <c r="E27" s="153">
        <v>0</v>
      </c>
      <c r="F27" s="445">
        <f aca="true" t="shared" si="8" ref="F27:F47">W27-D27-H27</f>
        <v>0</v>
      </c>
      <c r="G27" s="153">
        <v>0</v>
      </c>
      <c r="H27" s="153">
        <v>0</v>
      </c>
      <c r="I27" s="445">
        <f aca="true" t="shared" si="9" ref="I27:I33">C27+E27+G27</f>
        <v>0</v>
      </c>
      <c r="J27" s="445">
        <f aca="true" t="shared" si="10" ref="J27:J33">D27+F27+H27</f>
        <v>0</v>
      </c>
      <c r="K27" s="153">
        <v>0</v>
      </c>
      <c r="L27" s="153">
        <v>0</v>
      </c>
      <c r="M27" s="153">
        <v>108</v>
      </c>
      <c r="N27" s="445">
        <f t="shared" si="1"/>
        <v>566</v>
      </c>
      <c r="O27" s="153">
        <v>0</v>
      </c>
      <c r="P27" s="153">
        <v>0</v>
      </c>
      <c r="Q27" s="445">
        <f aca="true" t="shared" si="11" ref="Q27:Q33">K27+M27+O27</f>
        <v>108</v>
      </c>
      <c r="R27" s="445">
        <f aca="true" t="shared" si="12" ref="R27:R33">L27+N27+P27</f>
        <v>566</v>
      </c>
      <c r="S27" s="445">
        <v>58</v>
      </c>
      <c r="T27" s="445">
        <v>447</v>
      </c>
      <c r="U27" s="55">
        <v>20</v>
      </c>
      <c r="V27" s="434">
        <v>566</v>
      </c>
      <c r="W27" s="434">
        <v>0</v>
      </c>
    </row>
    <row r="28" spans="1:23" ht="12.75">
      <c r="A28" s="55">
        <v>21</v>
      </c>
      <c r="B28" s="153" t="s">
        <v>274</v>
      </c>
      <c r="C28" s="153">
        <v>0</v>
      </c>
      <c r="D28" s="153">
        <v>0</v>
      </c>
      <c r="E28" s="153">
        <v>11</v>
      </c>
      <c r="F28" s="445">
        <f t="shared" si="8"/>
        <v>157</v>
      </c>
      <c r="G28" s="153">
        <v>0</v>
      </c>
      <c r="H28" s="153">
        <v>0</v>
      </c>
      <c r="I28" s="445">
        <f t="shared" si="9"/>
        <v>11</v>
      </c>
      <c r="J28" s="445">
        <f t="shared" si="10"/>
        <v>157</v>
      </c>
      <c r="K28" s="153">
        <v>0</v>
      </c>
      <c r="L28" s="153">
        <v>0</v>
      </c>
      <c r="M28" s="153">
        <v>11</v>
      </c>
      <c r="N28" s="445">
        <f t="shared" si="1"/>
        <v>1519</v>
      </c>
      <c r="O28" s="153">
        <v>0</v>
      </c>
      <c r="P28" s="153">
        <v>0</v>
      </c>
      <c r="Q28" s="445">
        <f t="shared" si="11"/>
        <v>11</v>
      </c>
      <c r="R28" s="445">
        <f t="shared" si="12"/>
        <v>1519</v>
      </c>
      <c r="S28" s="445">
        <v>0</v>
      </c>
      <c r="T28" s="445">
        <v>0</v>
      </c>
      <c r="U28" s="55">
        <v>21</v>
      </c>
      <c r="V28" s="434">
        <v>1519</v>
      </c>
      <c r="W28" s="434">
        <v>157</v>
      </c>
    </row>
    <row r="29" spans="1:23" ht="12.75">
      <c r="A29" s="55">
        <v>22</v>
      </c>
      <c r="B29" s="153" t="s">
        <v>171</v>
      </c>
      <c r="C29" s="153">
        <v>0</v>
      </c>
      <c r="D29" s="153">
        <v>0</v>
      </c>
      <c r="E29" s="153">
        <v>0</v>
      </c>
      <c r="F29" s="445">
        <f t="shared" si="8"/>
        <v>84</v>
      </c>
      <c r="G29" s="153">
        <v>0</v>
      </c>
      <c r="H29" s="153">
        <v>0</v>
      </c>
      <c r="I29" s="445">
        <f t="shared" si="9"/>
        <v>0</v>
      </c>
      <c r="J29" s="445">
        <f t="shared" si="10"/>
        <v>84</v>
      </c>
      <c r="K29" s="153">
        <v>101</v>
      </c>
      <c r="L29" s="153">
        <v>366</v>
      </c>
      <c r="M29" s="153">
        <v>191</v>
      </c>
      <c r="N29" s="445">
        <f t="shared" si="1"/>
        <v>357</v>
      </c>
      <c r="O29" s="153">
        <v>1</v>
      </c>
      <c r="P29" s="153">
        <v>25</v>
      </c>
      <c r="Q29" s="445">
        <f t="shared" si="11"/>
        <v>293</v>
      </c>
      <c r="R29" s="445">
        <f t="shared" si="12"/>
        <v>748</v>
      </c>
      <c r="S29" s="445">
        <v>0</v>
      </c>
      <c r="T29" s="445">
        <v>0</v>
      </c>
      <c r="U29" s="55">
        <v>22</v>
      </c>
      <c r="V29" s="434">
        <v>748</v>
      </c>
      <c r="W29" s="434">
        <v>84</v>
      </c>
    </row>
    <row r="30" spans="1:23" ht="12.75">
      <c r="A30" s="55">
        <v>23</v>
      </c>
      <c r="B30" s="153" t="s">
        <v>22</v>
      </c>
      <c r="C30" s="153">
        <v>3</v>
      </c>
      <c r="D30" s="153">
        <v>128</v>
      </c>
      <c r="E30" s="153">
        <v>0</v>
      </c>
      <c r="F30" s="445">
        <f t="shared" si="8"/>
        <v>0</v>
      </c>
      <c r="G30" s="153">
        <v>0</v>
      </c>
      <c r="H30" s="153">
        <v>0</v>
      </c>
      <c r="I30" s="445">
        <f t="shared" si="9"/>
        <v>3</v>
      </c>
      <c r="J30" s="445">
        <f t="shared" si="10"/>
        <v>128</v>
      </c>
      <c r="K30" s="153">
        <v>46</v>
      </c>
      <c r="L30" s="153">
        <v>776</v>
      </c>
      <c r="M30" s="153">
        <v>63</v>
      </c>
      <c r="N30" s="445">
        <f t="shared" si="1"/>
        <v>452</v>
      </c>
      <c r="O30" s="153">
        <v>0</v>
      </c>
      <c r="P30" s="153">
        <v>0</v>
      </c>
      <c r="Q30" s="445">
        <f t="shared" si="11"/>
        <v>109</v>
      </c>
      <c r="R30" s="445">
        <f t="shared" si="12"/>
        <v>1228</v>
      </c>
      <c r="S30" s="445">
        <v>57</v>
      </c>
      <c r="T30" s="445">
        <v>302</v>
      </c>
      <c r="U30" s="55">
        <v>23</v>
      </c>
      <c r="V30" s="434">
        <v>1228</v>
      </c>
      <c r="W30" s="434">
        <v>128</v>
      </c>
    </row>
    <row r="31" spans="1:23" ht="12.75">
      <c r="A31" s="55">
        <v>24</v>
      </c>
      <c r="B31" s="114" t="s">
        <v>143</v>
      </c>
      <c r="C31" s="114">
        <v>9</v>
      </c>
      <c r="D31" s="114">
        <v>66</v>
      </c>
      <c r="E31" s="114">
        <v>27</v>
      </c>
      <c r="F31" s="445">
        <f t="shared" si="8"/>
        <v>194</v>
      </c>
      <c r="G31" s="114">
        <v>0</v>
      </c>
      <c r="H31" s="114">
        <v>0</v>
      </c>
      <c r="I31" s="445">
        <f t="shared" si="9"/>
        <v>36</v>
      </c>
      <c r="J31" s="445">
        <f t="shared" si="10"/>
        <v>260</v>
      </c>
      <c r="K31" s="114">
        <v>126</v>
      </c>
      <c r="L31" s="114">
        <v>542</v>
      </c>
      <c r="M31" s="114">
        <v>366</v>
      </c>
      <c r="N31" s="445">
        <f t="shared" si="1"/>
        <v>624</v>
      </c>
      <c r="O31" s="114">
        <v>6</v>
      </c>
      <c r="P31" s="114">
        <v>953</v>
      </c>
      <c r="Q31" s="445">
        <f t="shared" si="11"/>
        <v>498</v>
      </c>
      <c r="R31" s="445">
        <f t="shared" si="12"/>
        <v>2119</v>
      </c>
      <c r="S31" s="445">
        <v>21</v>
      </c>
      <c r="T31" s="445">
        <v>913</v>
      </c>
      <c r="U31" s="55">
        <v>24</v>
      </c>
      <c r="V31" s="434">
        <v>2119</v>
      </c>
      <c r="W31" s="434">
        <v>260</v>
      </c>
    </row>
    <row r="32" spans="1:23" ht="12.75">
      <c r="A32" s="55">
        <v>25</v>
      </c>
      <c r="B32" s="153" t="s">
        <v>18</v>
      </c>
      <c r="C32" s="153">
        <v>358</v>
      </c>
      <c r="D32" s="153">
        <v>2458</v>
      </c>
      <c r="E32" s="153">
        <v>3289</v>
      </c>
      <c r="F32" s="445">
        <f t="shared" si="8"/>
        <v>6582</v>
      </c>
      <c r="G32" s="153">
        <v>0</v>
      </c>
      <c r="H32" s="153">
        <v>0</v>
      </c>
      <c r="I32" s="445">
        <f t="shared" si="9"/>
        <v>3647</v>
      </c>
      <c r="J32" s="445">
        <f t="shared" si="10"/>
        <v>9040</v>
      </c>
      <c r="K32" s="153">
        <v>7799</v>
      </c>
      <c r="L32" s="153">
        <v>61317</v>
      </c>
      <c r="M32" s="153">
        <v>53882</v>
      </c>
      <c r="N32" s="445">
        <f t="shared" si="1"/>
        <v>57916</v>
      </c>
      <c r="O32" s="153">
        <v>0</v>
      </c>
      <c r="P32" s="153">
        <v>0</v>
      </c>
      <c r="Q32" s="445">
        <f t="shared" si="11"/>
        <v>61681</v>
      </c>
      <c r="R32" s="445">
        <f t="shared" si="12"/>
        <v>119233</v>
      </c>
      <c r="S32" s="445">
        <v>51888</v>
      </c>
      <c r="T32" s="445">
        <v>66293</v>
      </c>
      <c r="U32" s="55">
        <v>25</v>
      </c>
      <c r="V32" s="434">
        <v>119233</v>
      </c>
      <c r="W32" s="434">
        <v>9040</v>
      </c>
    </row>
    <row r="33" spans="1:23" ht="12.75">
      <c r="A33" s="55">
        <v>26</v>
      </c>
      <c r="B33" s="153" t="s">
        <v>105</v>
      </c>
      <c r="C33" s="153">
        <v>264</v>
      </c>
      <c r="D33" s="153">
        <v>974</v>
      </c>
      <c r="E33" s="153">
        <v>1985</v>
      </c>
      <c r="F33" s="445">
        <f t="shared" si="8"/>
        <v>3144</v>
      </c>
      <c r="G33" s="153">
        <v>28</v>
      </c>
      <c r="H33" s="153">
        <v>2779</v>
      </c>
      <c r="I33" s="445">
        <f t="shared" si="9"/>
        <v>2277</v>
      </c>
      <c r="J33" s="445">
        <f t="shared" si="10"/>
        <v>6897</v>
      </c>
      <c r="K33" s="153">
        <v>8860</v>
      </c>
      <c r="L33" s="153">
        <v>84569</v>
      </c>
      <c r="M33" s="153">
        <v>43966</v>
      </c>
      <c r="N33" s="445">
        <f t="shared" si="1"/>
        <v>47647</v>
      </c>
      <c r="O33" s="153">
        <v>195</v>
      </c>
      <c r="P33" s="153">
        <v>29547</v>
      </c>
      <c r="Q33" s="445">
        <f t="shared" si="11"/>
        <v>53021</v>
      </c>
      <c r="R33" s="445">
        <f t="shared" si="12"/>
        <v>161763</v>
      </c>
      <c r="S33" s="445">
        <v>10501</v>
      </c>
      <c r="T33" s="445">
        <v>40919</v>
      </c>
      <c r="U33" s="55">
        <v>26</v>
      </c>
      <c r="V33" s="434">
        <v>161763</v>
      </c>
      <c r="W33" s="434">
        <v>6897</v>
      </c>
    </row>
    <row r="34" spans="1:23" ht="12.75">
      <c r="A34" s="128"/>
      <c r="B34" s="154" t="s">
        <v>228</v>
      </c>
      <c r="C34" s="154">
        <f aca="true" t="shared" si="13" ref="C34:J34">SUM(C27:C33)</f>
        <v>634</v>
      </c>
      <c r="D34" s="154">
        <f t="shared" si="13"/>
        <v>3626</v>
      </c>
      <c r="E34" s="154">
        <f t="shared" si="13"/>
        <v>5312</v>
      </c>
      <c r="F34" s="446">
        <f t="shared" si="13"/>
        <v>10161</v>
      </c>
      <c r="G34" s="154">
        <f t="shared" si="13"/>
        <v>28</v>
      </c>
      <c r="H34" s="154">
        <f t="shared" si="13"/>
        <v>2779</v>
      </c>
      <c r="I34" s="446">
        <f t="shared" si="13"/>
        <v>5974</v>
      </c>
      <c r="J34" s="446">
        <f t="shared" si="13"/>
        <v>16566</v>
      </c>
      <c r="K34" s="154">
        <f aca="true" t="shared" si="14" ref="K34:T34">SUM(K27:K33)</f>
        <v>16932</v>
      </c>
      <c r="L34" s="154">
        <f>SUM(L27:L33)</f>
        <v>147570</v>
      </c>
      <c r="M34" s="154">
        <f t="shared" si="14"/>
        <v>98587</v>
      </c>
      <c r="N34" s="446">
        <f t="shared" si="14"/>
        <v>109081</v>
      </c>
      <c r="O34" s="154">
        <f t="shared" si="14"/>
        <v>202</v>
      </c>
      <c r="P34" s="154">
        <f t="shared" si="14"/>
        <v>30525</v>
      </c>
      <c r="Q34" s="446">
        <f t="shared" si="14"/>
        <v>115721</v>
      </c>
      <c r="R34" s="446">
        <f t="shared" si="14"/>
        <v>287176</v>
      </c>
      <c r="S34" s="446">
        <f t="shared" si="14"/>
        <v>62525</v>
      </c>
      <c r="T34" s="446">
        <f t="shared" si="14"/>
        <v>108874</v>
      </c>
      <c r="U34" s="128"/>
      <c r="V34" s="711">
        <f>SUM(V27:V33)</f>
        <v>287176</v>
      </c>
      <c r="W34" s="711">
        <f>SUM(W27:W33)</f>
        <v>16566</v>
      </c>
    </row>
    <row r="35" spans="1:23" ht="12.75">
      <c r="A35" s="55">
        <v>27</v>
      </c>
      <c r="B35" s="153" t="s">
        <v>165</v>
      </c>
      <c r="C35" s="153">
        <v>0</v>
      </c>
      <c r="D35" s="153">
        <v>0</v>
      </c>
      <c r="E35" s="153">
        <v>5</v>
      </c>
      <c r="F35" s="445">
        <f t="shared" si="8"/>
        <v>178</v>
      </c>
      <c r="G35" s="153">
        <v>0</v>
      </c>
      <c r="H35" s="153">
        <v>0</v>
      </c>
      <c r="I35" s="445">
        <f aca="true" t="shared" si="15" ref="I35:I47">C35+E35+G35</f>
        <v>5</v>
      </c>
      <c r="J35" s="445">
        <f aca="true" t="shared" si="16" ref="J35:J47">D35+F35+H35</f>
        <v>178</v>
      </c>
      <c r="K35" s="153">
        <v>0</v>
      </c>
      <c r="L35" s="153">
        <v>0</v>
      </c>
      <c r="M35" s="153">
        <v>283</v>
      </c>
      <c r="N35" s="445">
        <f t="shared" si="1"/>
        <v>908</v>
      </c>
      <c r="O35" s="153">
        <v>0</v>
      </c>
      <c r="P35" s="153">
        <v>0</v>
      </c>
      <c r="Q35" s="445">
        <f>K35+M35+O35</f>
        <v>283</v>
      </c>
      <c r="R35" s="445">
        <f>L35+N35+P35</f>
        <v>908</v>
      </c>
      <c r="S35" s="445">
        <v>0</v>
      </c>
      <c r="T35" s="445">
        <v>0</v>
      </c>
      <c r="U35" s="55">
        <v>28</v>
      </c>
      <c r="V35" s="434">
        <v>908</v>
      </c>
      <c r="W35" s="434">
        <v>178</v>
      </c>
    </row>
    <row r="36" spans="1:23" ht="12.75">
      <c r="A36" s="55">
        <v>28</v>
      </c>
      <c r="B36" s="114" t="s">
        <v>234</v>
      </c>
      <c r="C36" s="114">
        <v>76</v>
      </c>
      <c r="D36" s="114">
        <v>2146</v>
      </c>
      <c r="E36" s="114">
        <v>395</v>
      </c>
      <c r="F36" s="445">
        <f t="shared" si="8"/>
        <v>2436</v>
      </c>
      <c r="G36" s="114">
        <v>3</v>
      </c>
      <c r="H36" s="114">
        <v>14</v>
      </c>
      <c r="I36" s="445">
        <f t="shared" si="15"/>
        <v>474</v>
      </c>
      <c r="J36" s="445">
        <f t="shared" si="16"/>
        <v>4596</v>
      </c>
      <c r="K36" s="114">
        <v>334</v>
      </c>
      <c r="L36" s="114">
        <v>4900</v>
      </c>
      <c r="M36" s="114">
        <v>314</v>
      </c>
      <c r="N36" s="445">
        <f t="shared" si="1"/>
        <v>10591</v>
      </c>
      <c r="O36" s="114">
        <v>44</v>
      </c>
      <c r="P36" s="114">
        <v>675</v>
      </c>
      <c r="Q36" s="445">
        <f aca="true" t="shared" si="17" ref="Q36:Q47">K36+M36+O36</f>
        <v>692</v>
      </c>
      <c r="R36" s="445">
        <f aca="true" t="shared" si="18" ref="R36:R47">L36+N36+P36</f>
        <v>16166</v>
      </c>
      <c r="S36" s="445">
        <v>0</v>
      </c>
      <c r="T36" s="445">
        <v>0</v>
      </c>
      <c r="U36" s="55">
        <v>29</v>
      </c>
      <c r="V36" s="434">
        <v>16166</v>
      </c>
      <c r="W36" s="434">
        <v>4596</v>
      </c>
    </row>
    <row r="37" spans="1:23" ht="12.75">
      <c r="A37" s="55">
        <v>29</v>
      </c>
      <c r="B37" s="153" t="s">
        <v>220</v>
      </c>
      <c r="C37" s="153">
        <v>0</v>
      </c>
      <c r="D37" s="153">
        <v>0</v>
      </c>
      <c r="E37" s="153">
        <v>0</v>
      </c>
      <c r="F37" s="445">
        <f t="shared" si="8"/>
        <v>0</v>
      </c>
      <c r="G37" s="153">
        <v>0</v>
      </c>
      <c r="H37" s="153">
        <v>0</v>
      </c>
      <c r="I37" s="445">
        <f t="shared" si="15"/>
        <v>0</v>
      </c>
      <c r="J37" s="445">
        <f t="shared" si="16"/>
        <v>0</v>
      </c>
      <c r="K37" s="153">
        <v>8</v>
      </c>
      <c r="L37" s="153">
        <v>205</v>
      </c>
      <c r="M37" s="153">
        <v>168</v>
      </c>
      <c r="N37" s="445">
        <f t="shared" si="1"/>
        <v>1958</v>
      </c>
      <c r="O37" s="153">
        <v>0</v>
      </c>
      <c r="P37" s="153">
        <v>0</v>
      </c>
      <c r="Q37" s="445">
        <f t="shared" si="17"/>
        <v>176</v>
      </c>
      <c r="R37" s="445">
        <f t="shared" si="18"/>
        <v>2163</v>
      </c>
      <c r="S37" s="445">
        <v>0</v>
      </c>
      <c r="T37" s="445">
        <v>0</v>
      </c>
      <c r="U37" s="55">
        <v>30</v>
      </c>
      <c r="V37" s="434">
        <v>2163</v>
      </c>
      <c r="W37" s="434">
        <v>0</v>
      </c>
    </row>
    <row r="38" spans="1:23" ht="12.75">
      <c r="A38" s="55">
        <v>30</v>
      </c>
      <c r="B38" s="153" t="s">
        <v>239</v>
      </c>
      <c r="C38" s="153">
        <v>3</v>
      </c>
      <c r="D38" s="153">
        <v>1622</v>
      </c>
      <c r="E38" s="153">
        <v>13</v>
      </c>
      <c r="F38" s="445">
        <f t="shared" si="8"/>
        <v>25</v>
      </c>
      <c r="G38" s="153">
        <v>0</v>
      </c>
      <c r="H38" s="153">
        <v>0</v>
      </c>
      <c r="I38" s="445">
        <f t="shared" si="15"/>
        <v>16</v>
      </c>
      <c r="J38" s="445">
        <f t="shared" si="16"/>
        <v>1647</v>
      </c>
      <c r="K38" s="153">
        <v>123</v>
      </c>
      <c r="L38" s="153">
        <v>2298</v>
      </c>
      <c r="M38" s="153">
        <v>504</v>
      </c>
      <c r="N38" s="445">
        <f t="shared" si="1"/>
        <v>606</v>
      </c>
      <c r="O38" s="153">
        <v>2</v>
      </c>
      <c r="P38" s="153">
        <v>26</v>
      </c>
      <c r="Q38" s="445">
        <f t="shared" si="17"/>
        <v>629</v>
      </c>
      <c r="R38" s="445">
        <f t="shared" si="18"/>
        <v>2930</v>
      </c>
      <c r="S38" s="445">
        <v>0</v>
      </c>
      <c r="T38" s="445">
        <v>0</v>
      </c>
      <c r="U38" s="55">
        <v>31</v>
      </c>
      <c r="V38" s="434">
        <v>2930</v>
      </c>
      <c r="W38" s="434">
        <v>1647</v>
      </c>
    </row>
    <row r="39" spans="1:23" ht="12.75">
      <c r="A39" s="55">
        <v>31</v>
      </c>
      <c r="B39" s="114" t="s">
        <v>221</v>
      </c>
      <c r="C39" s="114">
        <v>0</v>
      </c>
      <c r="D39" s="114">
        <v>0</v>
      </c>
      <c r="E39" s="114">
        <v>0</v>
      </c>
      <c r="F39" s="445">
        <f t="shared" si="8"/>
        <v>0</v>
      </c>
      <c r="G39" s="114">
        <v>0</v>
      </c>
      <c r="H39" s="114">
        <v>0</v>
      </c>
      <c r="I39" s="445">
        <f t="shared" si="15"/>
        <v>0</v>
      </c>
      <c r="J39" s="445">
        <f t="shared" si="16"/>
        <v>0</v>
      </c>
      <c r="K39" s="114">
        <v>0</v>
      </c>
      <c r="L39" s="114">
        <v>0</v>
      </c>
      <c r="M39" s="114">
        <v>0</v>
      </c>
      <c r="N39" s="445">
        <f t="shared" si="1"/>
        <v>0</v>
      </c>
      <c r="O39" s="114">
        <v>0</v>
      </c>
      <c r="P39" s="114">
        <v>0</v>
      </c>
      <c r="Q39" s="445">
        <f t="shared" si="17"/>
        <v>0</v>
      </c>
      <c r="R39" s="445">
        <f t="shared" si="18"/>
        <v>0</v>
      </c>
      <c r="S39" s="445">
        <v>1</v>
      </c>
      <c r="T39" s="445">
        <v>22</v>
      </c>
      <c r="U39" s="55">
        <v>32</v>
      </c>
      <c r="V39" s="434">
        <v>0</v>
      </c>
      <c r="W39" s="434">
        <v>0</v>
      </c>
    </row>
    <row r="40" spans="1:23" ht="12.75">
      <c r="A40" s="55">
        <v>32</v>
      </c>
      <c r="B40" s="153" t="s">
        <v>222</v>
      </c>
      <c r="C40" s="153">
        <v>104</v>
      </c>
      <c r="D40" s="153">
        <v>560</v>
      </c>
      <c r="E40" s="153">
        <v>0</v>
      </c>
      <c r="F40" s="445">
        <f t="shared" si="8"/>
        <v>0</v>
      </c>
      <c r="G40" s="153">
        <v>0</v>
      </c>
      <c r="H40" s="153">
        <v>0</v>
      </c>
      <c r="I40" s="445">
        <f t="shared" si="15"/>
        <v>104</v>
      </c>
      <c r="J40" s="445">
        <f t="shared" si="16"/>
        <v>560</v>
      </c>
      <c r="K40" s="153">
        <v>0</v>
      </c>
      <c r="L40" s="153">
        <v>0</v>
      </c>
      <c r="M40" s="153">
        <v>34</v>
      </c>
      <c r="N40" s="445">
        <f t="shared" si="1"/>
        <v>3612</v>
      </c>
      <c r="O40" s="153">
        <v>0</v>
      </c>
      <c r="P40" s="153">
        <v>0</v>
      </c>
      <c r="Q40" s="445">
        <f t="shared" si="17"/>
        <v>34</v>
      </c>
      <c r="R40" s="445">
        <f t="shared" si="18"/>
        <v>3612</v>
      </c>
      <c r="S40" s="445">
        <v>0</v>
      </c>
      <c r="T40" s="445">
        <v>0</v>
      </c>
      <c r="U40" s="55">
        <v>33</v>
      </c>
      <c r="V40" s="434">
        <v>3612</v>
      </c>
      <c r="W40" s="434">
        <v>560</v>
      </c>
    </row>
    <row r="41" spans="1:23" ht="12.75">
      <c r="A41" s="113">
        <v>33</v>
      </c>
      <c r="B41" s="153" t="s">
        <v>455</v>
      </c>
      <c r="C41" s="153">
        <v>11</v>
      </c>
      <c r="D41" s="153">
        <v>15</v>
      </c>
      <c r="E41" s="153">
        <v>0</v>
      </c>
      <c r="F41" s="445">
        <f t="shared" si="8"/>
        <v>0</v>
      </c>
      <c r="G41" s="153">
        <v>0</v>
      </c>
      <c r="H41" s="153">
        <v>0</v>
      </c>
      <c r="I41" s="445">
        <f t="shared" si="15"/>
        <v>11</v>
      </c>
      <c r="J41" s="445">
        <f t="shared" si="16"/>
        <v>15</v>
      </c>
      <c r="K41" s="153">
        <v>8</v>
      </c>
      <c r="L41" s="153">
        <v>12</v>
      </c>
      <c r="M41" s="153">
        <v>8</v>
      </c>
      <c r="N41" s="445">
        <f t="shared" si="1"/>
        <v>3</v>
      </c>
      <c r="O41" s="153">
        <v>0</v>
      </c>
      <c r="P41" s="153">
        <v>0</v>
      </c>
      <c r="Q41" s="445">
        <f t="shared" si="17"/>
        <v>16</v>
      </c>
      <c r="R41" s="445">
        <f t="shared" si="18"/>
        <v>15</v>
      </c>
      <c r="S41" s="445">
        <v>0</v>
      </c>
      <c r="T41" s="445">
        <v>0</v>
      </c>
      <c r="U41" s="113">
        <v>34</v>
      </c>
      <c r="V41" s="434">
        <v>15</v>
      </c>
      <c r="W41" s="434">
        <v>15</v>
      </c>
    </row>
    <row r="42" spans="1:23" ht="12.75">
      <c r="A42" s="55">
        <v>34</v>
      </c>
      <c r="B42" s="58" t="s">
        <v>243</v>
      </c>
      <c r="C42" s="114">
        <v>0</v>
      </c>
      <c r="D42" s="114">
        <v>0</v>
      </c>
      <c r="E42" s="114">
        <v>0</v>
      </c>
      <c r="F42" s="445">
        <f t="shared" si="8"/>
        <v>0</v>
      </c>
      <c r="G42" s="114">
        <v>0</v>
      </c>
      <c r="H42" s="114">
        <v>0</v>
      </c>
      <c r="I42" s="445">
        <f t="shared" si="15"/>
        <v>0</v>
      </c>
      <c r="J42" s="445">
        <f t="shared" si="16"/>
        <v>0</v>
      </c>
      <c r="K42" s="114">
        <v>0</v>
      </c>
      <c r="L42" s="114">
        <v>0</v>
      </c>
      <c r="M42" s="114">
        <v>0</v>
      </c>
      <c r="N42" s="445">
        <f t="shared" si="1"/>
        <v>0</v>
      </c>
      <c r="O42" s="114">
        <v>0</v>
      </c>
      <c r="P42" s="114">
        <v>0</v>
      </c>
      <c r="Q42" s="445">
        <f t="shared" si="17"/>
        <v>0</v>
      </c>
      <c r="R42" s="445">
        <f t="shared" si="18"/>
        <v>0</v>
      </c>
      <c r="S42" s="445">
        <v>2</v>
      </c>
      <c r="T42" s="445">
        <v>38</v>
      </c>
      <c r="U42" s="55">
        <v>35</v>
      </c>
      <c r="V42" s="434">
        <v>0</v>
      </c>
      <c r="W42" s="434">
        <v>0</v>
      </c>
    </row>
    <row r="43" spans="1:23" ht="12.75">
      <c r="A43" s="55">
        <v>35</v>
      </c>
      <c r="B43" s="119" t="s">
        <v>261</v>
      </c>
      <c r="C43" s="153">
        <v>2</v>
      </c>
      <c r="D43" s="153">
        <v>10</v>
      </c>
      <c r="E43" s="153">
        <v>1</v>
      </c>
      <c r="F43" s="445">
        <f t="shared" si="8"/>
        <v>2</v>
      </c>
      <c r="G43" s="153">
        <v>0</v>
      </c>
      <c r="H43" s="153">
        <v>0</v>
      </c>
      <c r="I43" s="445">
        <f t="shared" si="15"/>
        <v>3</v>
      </c>
      <c r="J43" s="445">
        <f t="shared" si="16"/>
        <v>12</v>
      </c>
      <c r="K43" s="153">
        <v>21</v>
      </c>
      <c r="L43" s="153">
        <v>1035</v>
      </c>
      <c r="M43" s="153">
        <v>10</v>
      </c>
      <c r="N43" s="445">
        <f t="shared" si="1"/>
        <v>184</v>
      </c>
      <c r="O43" s="153">
        <v>0</v>
      </c>
      <c r="P43" s="153">
        <v>0</v>
      </c>
      <c r="Q43" s="445">
        <f t="shared" si="17"/>
        <v>31</v>
      </c>
      <c r="R43" s="445">
        <f t="shared" si="18"/>
        <v>1219</v>
      </c>
      <c r="S43" s="445">
        <v>25</v>
      </c>
      <c r="T43" s="445">
        <v>706</v>
      </c>
      <c r="U43" s="55">
        <v>36</v>
      </c>
      <c r="V43" s="434">
        <v>1219</v>
      </c>
      <c r="W43" s="434">
        <v>12</v>
      </c>
    </row>
    <row r="44" spans="1:23" ht="12.75">
      <c r="A44" s="55">
        <v>36</v>
      </c>
      <c r="B44" s="119" t="s">
        <v>24</v>
      </c>
      <c r="C44" s="153">
        <v>0</v>
      </c>
      <c r="D44" s="153">
        <v>15</v>
      </c>
      <c r="E44" s="153">
        <v>2</v>
      </c>
      <c r="F44" s="445">
        <f t="shared" si="8"/>
        <v>2</v>
      </c>
      <c r="G44" s="153">
        <v>1</v>
      </c>
      <c r="H44" s="153">
        <v>1</v>
      </c>
      <c r="I44" s="445">
        <f t="shared" si="15"/>
        <v>3</v>
      </c>
      <c r="J44" s="445">
        <f t="shared" si="16"/>
        <v>18</v>
      </c>
      <c r="K44" s="153">
        <v>49</v>
      </c>
      <c r="L44" s="153">
        <v>790</v>
      </c>
      <c r="M44" s="153">
        <v>13</v>
      </c>
      <c r="N44" s="445">
        <f t="shared" si="1"/>
        <v>73</v>
      </c>
      <c r="O44" s="153">
        <v>1</v>
      </c>
      <c r="P44" s="153">
        <v>1</v>
      </c>
      <c r="Q44" s="445">
        <f t="shared" si="17"/>
        <v>63</v>
      </c>
      <c r="R44" s="445">
        <f>L44+N44+P44</f>
        <v>864</v>
      </c>
      <c r="S44" s="445">
        <v>32</v>
      </c>
      <c r="T44" s="445">
        <v>202</v>
      </c>
      <c r="U44" s="55">
        <v>37</v>
      </c>
      <c r="V44" s="434">
        <v>864</v>
      </c>
      <c r="W44" s="434">
        <v>18</v>
      </c>
    </row>
    <row r="45" spans="1:23" ht="12.75">
      <c r="A45" s="55">
        <v>37</v>
      </c>
      <c r="B45" s="119" t="s">
        <v>225</v>
      </c>
      <c r="C45" s="153">
        <v>0</v>
      </c>
      <c r="D45" s="153">
        <v>0</v>
      </c>
      <c r="E45" s="153">
        <v>0</v>
      </c>
      <c r="F45" s="445">
        <f t="shared" si="8"/>
        <v>0</v>
      </c>
      <c r="G45" s="153">
        <v>0</v>
      </c>
      <c r="H45" s="153">
        <v>0</v>
      </c>
      <c r="I45" s="445">
        <f t="shared" si="15"/>
        <v>0</v>
      </c>
      <c r="J45" s="445">
        <f t="shared" si="16"/>
        <v>0</v>
      </c>
      <c r="K45" s="153">
        <v>0</v>
      </c>
      <c r="L45" s="153">
        <v>0</v>
      </c>
      <c r="M45" s="153">
        <v>1</v>
      </c>
      <c r="N45" s="445">
        <f t="shared" si="1"/>
        <v>4</v>
      </c>
      <c r="O45" s="153">
        <v>0</v>
      </c>
      <c r="P45" s="153">
        <v>0</v>
      </c>
      <c r="Q45" s="445">
        <f t="shared" si="17"/>
        <v>1</v>
      </c>
      <c r="R45" s="445">
        <f t="shared" si="18"/>
        <v>4</v>
      </c>
      <c r="S45" s="445">
        <v>0</v>
      </c>
      <c r="T45" s="445">
        <v>0</v>
      </c>
      <c r="U45" s="55">
        <v>38</v>
      </c>
      <c r="V45" s="434">
        <v>4</v>
      </c>
      <c r="W45" s="434">
        <v>0</v>
      </c>
    </row>
    <row r="46" spans="1:23" ht="12.75">
      <c r="A46" s="55">
        <v>38</v>
      </c>
      <c r="B46" s="119" t="s">
        <v>456</v>
      </c>
      <c r="C46" s="153">
        <v>0</v>
      </c>
      <c r="D46" s="153">
        <v>0</v>
      </c>
      <c r="E46" s="153">
        <v>0</v>
      </c>
      <c r="F46" s="445">
        <f t="shared" si="8"/>
        <v>0</v>
      </c>
      <c r="G46" s="153">
        <v>0</v>
      </c>
      <c r="H46" s="153">
        <v>0</v>
      </c>
      <c r="I46" s="445">
        <f t="shared" si="15"/>
        <v>0</v>
      </c>
      <c r="J46" s="445">
        <f t="shared" si="16"/>
        <v>0</v>
      </c>
      <c r="K46" s="153">
        <v>0</v>
      </c>
      <c r="L46" s="153">
        <v>0</v>
      </c>
      <c r="M46" s="153">
        <v>0</v>
      </c>
      <c r="N46" s="445">
        <f t="shared" si="1"/>
        <v>0</v>
      </c>
      <c r="O46" s="153">
        <v>0</v>
      </c>
      <c r="P46" s="153">
        <v>0</v>
      </c>
      <c r="Q46" s="445">
        <f t="shared" si="17"/>
        <v>0</v>
      </c>
      <c r="R46" s="445">
        <f t="shared" si="18"/>
        <v>0</v>
      </c>
      <c r="S46" s="445">
        <v>0</v>
      </c>
      <c r="T46" s="445">
        <v>0</v>
      </c>
      <c r="U46" s="55">
        <v>39</v>
      </c>
      <c r="V46" s="434">
        <v>0</v>
      </c>
      <c r="W46" s="434">
        <v>0</v>
      </c>
    </row>
    <row r="47" spans="1:23" ht="12.75">
      <c r="A47" s="55">
        <v>39</v>
      </c>
      <c r="B47" s="153" t="s">
        <v>537</v>
      </c>
      <c r="C47" s="153">
        <v>0</v>
      </c>
      <c r="D47" s="153">
        <v>0</v>
      </c>
      <c r="E47" s="153">
        <v>0</v>
      </c>
      <c r="F47" s="445">
        <f t="shared" si="8"/>
        <v>0</v>
      </c>
      <c r="G47" s="153">
        <v>0</v>
      </c>
      <c r="H47" s="153">
        <v>0</v>
      </c>
      <c r="I47" s="445">
        <f t="shared" si="15"/>
        <v>0</v>
      </c>
      <c r="J47" s="445">
        <f t="shared" si="16"/>
        <v>0</v>
      </c>
      <c r="K47" s="153">
        <v>24</v>
      </c>
      <c r="L47" s="153">
        <v>6890</v>
      </c>
      <c r="M47" s="153">
        <v>21</v>
      </c>
      <c r="N47" s="445">
        <f t="shared" si="1"/>
        <v>2833</v>
      </c>
      <c r="O47" s="153">
        <v>0</v>
      </c>
      <c r="P47" s="153">
        <v>0</v>
      </c>
      <c r="Q47" s="445">
        <f t="shared" si="17"/>
        <v>45</v>
      </c>
      <c r="R47" s="445">
        <f t="shared" si="18"/>
        <v>9723</v>
      </c>
      <c r="S47" s="445">
        <v>339</v>
      </c>
      <c r="T47" s="445">
        <v>890</v>
      </c>
      <c r="U47" s="55">
        <v>40</v>
      </c>
      <c r="V47" s="434">
        <v>9723</v>
      </c>
      <c r="W47" s="434">
        <v>0</v>
      </c>
    </row>
    <row r="48" spans="1:24" ht="12.75">
      <c r="A48" s="128"/>
      <c r="B48" s="154" t="s">
        <v>227</v>
      </c>
      <c r="C48" s="154">
        <f>SUM(C35:C47)</f>
        <v>196</v>
      </c>
      <c r="D48" s="154">
        <f aca="true" t="shared" si="19" ref="D48:T48">SUM(D35:D47)</f>
        <v>4368</v>
      </c>
      <c r="E48" s="154">
        <f t="shared" si="19"/>
        <v>416</v>
      </c>
      <c r="F48" s="154">
        <f t="shared" si="19"/>
        <v>2643</v>
      </c>
      <c r="G48" s="154">
        <f t="shared" si="19"/>
        <v>4</v>
      </c>
      <c r="H48" s="154">
        <f t="shared" si="19"/>
        <v>15</v>
      </c>
      <c r="I48" s="154">
        <f t="shared" si="19"/>
        <v>616</v>
      </c>
      <c r="J48" s="154">
        <f t="shared" si="19"/>
        <v>7026</v>
      </c>
      <c r="K48" s="154">
        <f t="shared" si="19"/>
        <v>567</v>
      </c>
      <c r="L48" s="154">
        <f t="shared" si="19"/>
        <v>16130</v>
      </c>
      <c r="M48" s="154">
        <f t="shared" si="19"/>
        <v>1356</v>
      </c>
      <c r="N48" s="154">
        <f t="shared" si="19"/>
        <v>20772</v>
      </c>
      <c r="O48" s="154">
        <f t="shared" si="19"/>
        <v>47</v>
      </c>
      <c r="P48" s="154">
        <f t="shared" si="19"/>
        <v>702</v>
      </c>
      <c r="Q48" s="154">
        <f t="shared" si="19"/>
        <v>1970</v>
      </c>
      <c r="R48" s="154">
        <f t="shared" si="19"/>
        <v>37604</v>
      </c>
      <c r="S48" s="446">
        <f t="shared" si="19"/>
        <v>399</v>
      </c>
      <c r="T48" s="446">
        <f t="shared" si="19"/>
        <v>1858</v>
      </c>
      <c r="U48" s="128"/>
      <c r="V48" s="425">
        <f>SUM(V35:V47)</f>
        <v>37604</v>
      </c>
      <c r="W48" s="425">
        <f>SUM(W35:W47)</f>
        <v>7026</v>
      </c>
      <c r="X48" s="415"/>
    </row>
    <row r="49" spans="1:24" ht="12.75">
      <c r="A49" s="128"/>
      <c r="B49" s="125" t="s">
        <v>125</v>
      </c>
      <c r="C49" s="154">
        <f aca="true" t="shared" si="20" ref="C49:T49">C26+C34+C48</f>
        <v>4242</v>
      </c>
      <c r="D49" s="154">
        <f t="shared" si="20"/>
        <v>24137</v>
      </c>
      <c r="E49" s="154">
        <f t="shared" si="20"/>
        <v>10718</v>
      </c>
      <c r="F49" s="446">
        <f t="shared" si="20"/>
        <v>27089</v>
      </c>
      <c r="G49" s="154">
        <f t="shared" si="20"/>
        <v>138</v>
      </c>
      <c r="H49" s="154">
        <f t="shared" si="20"/>
        <v>5037</v>
      </c>
      <c r="I49" s="446">
        <f t="shared" si="20"/>
        <v>15098</v>
      </c>
      <c r="J49" s="446">
        <f t="shared" si="20"/>
        <v>56263</v>
      </c>
      <c r="K49" s="154">
        <f t="shared" si="20"/>
        <v>58329</v>
      </c>
      <c r="L49" s="154">
        <f t="shared" si="20"/>
        <v>317465</v>
      </c>
      <c r="M49" s="154">
        <f t="shared" si="20"/>
        <v>158327</v>
      </c>
      <c r="N49" s="446">
        <f t="shared" si="20"/>
        <v>247876</v>
      </c>
      <c r="O49" s="154">
        <f t="shared" si="20"/>
        <v>2053</v>
      </c>
      <c r="P49" s="154">
        <f t="shared" si="20"/>
        <v>52876</v>
      </c>
      <c r="Q49" s="446">
        <f t="shared" si="20"/>
        <v>218709</v>
      </c>
      <c r="R49" s="446">
        <f t="shared" si="20"/>
        <v>618217</v>
      </c>
      <c r="S49" s="446">
        <f t="shared" si="20"/>
        <v>97786</v>
      </c>
      <c r="T49" s="446">
        <f t="shared" si="20"/>
        <v>237971.2</v>
      </c>
      <c r="U49" s="128"/>
      <c r="V49" s="425">
        <f>V26+V34+V48</f>
        <v>618217</v>
      </c>
      <c r="W49" s="425">
        <f>W26+W34+W48</f>
        <v>56263</v>
      </c>
      <c r="X49" s="415"/>
    </row>
    <row r="50" spans="1:22" ht="18" customHeight="1">
      <c r="A50" s="440"/>
      <c r="B50" s="175"/>
      <c r="C50" s="176"/>
      <c r="D50" s="176"/>
      <c r="E50" s="176"/>
      <c r="F50" s="486"/>
      <c r="G50" s="176"/>
      <c r="H50" s="176"/>
      <c r="I50" s="486"/>
      <c r="J50" s="486"/>
      <c r="K50" s="176"/>
      <c r="L50" s="176"/>
      <c r="M50" s="176"/>
      <c r="N50" s="486"/>
      <c r="O50" s="176"/>
      <c r="P50" s="176"/>
      <c r="Q50" s="486"/>
      <c r="R50" s="486"/>
      <c r="S50" s="486"/>
      <c r="T50" s="486"/>
      <c r="U50" s="440"/>
      <c r="V50" s="427"/>
    </row>
    <row r="51" spans="1:22" ht="18" customHeight="1">
      <c r="A51" s="440"/>
      <c r="B51" s="175"/>
      <c r="C51" s="176"/>
      <c r="D51" s="176"/>
      <c r="E51" s="176"/>
      <c r="F51" s="486"/>
      <c r="G51" s="176"/>
      <c r="H51" s="176"/>
      <c r="I51" s="486"/>
      <c r="J51" s="486"/>
      <c r="K51" s="176"/>
      <c r="L51" s="176"/>
      <c r="M51" s="176"/>
      <c r="N51" s="486"/>
      <c r="O51" s="176"/>
      <c r="P51" s="176"/>
      <c r="Q51" s="486"/>
      <c r="R51" s="486"/>
      <c r="S51" s="486"/>
      <c r="T51" s="486"/>
      <c r="U51" s="440"/>
      <c r="V51" s="427"/>
    </row>
    <row r="52" spans="1:22" ht="18" customHeight="1">
      <c r="A52" s="440"/>
      <c r="B52" s="175"/>
      <c r="C52" s="176"/>
      <c r="D52" s="176"/>
      <c r="E52" s="176"/>
      <c r="F52" s="486"/>
      <c r="G52" s="176"/>
      <c r="H52" s="176"/>
      <c r="I52" s="486"/>
      <c r="J52" s="486"/>
      <c r="K52" s="176"/>
      <c r="L52" s="176"/>
      <c r="M52" s="176"/>
      <c r="N52" s="486"/>
      <c r="O52" s="176"/>
      <c r="P52" s="176"/>
      <c r="Q52" s="486"/>
      <c r="R52" s="486"/>
      <c r="S52" s="486"/>
      <c r="T52" s="486"/>
      <c r="U52" s="440"/>
      <c r="V52" s="428"/>
    </row>
    <row r="53" spans="1:22" ht="15" customHeight="1">
      <c r="A53" s="126" t="s">
        <v>4</v>
      </c>
      <c r="B53" s="126" t="s">
        <v>5</v>
      </c>
      <c r="C53" s="798" t="s">
        <v>263</v>
      </c>
      <c r="D53" s="799"/>
      <c r="E53" s="799"/>
      <c r="F53" s="799"/>
      <c r="G53" s="799"/>
      <c r="H53" s="799"/>
      <c r="I53" s="872"/>
      <c r="J53" s="872"/>
      <c r="K53" s="798" t="s">
        <v>95</v>
      </c>
      <c r="L53" s="799"/>
      <c r="M53" s="799"/>
      <c r="N53" s="799"/>
      <c r="O53" s="799"/>
      <c r="P53" s="799"/>
      <c r="Q53" s="872"/>
      <c r="R53" s="872"/>
      <c r="S53" s="873" t="s">
        <v>555</v>
      </c>
      <c r="T53" s="874"/>
      <c r="U53" s="126" t="s">
        <v>4</v>
      </c>
      <c r="V53" s="429"/>
    </row>
    <row r="54" spans="1:22" ht="13.5" customHeight="1">
      <c r="A54" s="341" t="s">
        <v>6</v>
      </c>
      <c r="B54" s="341"/>
      <c r="C54" s="843" t="s">
        <v>548</v>
      </c>
      <c r="D54" s="844"/>
      <c r="E54" s="843" t="s">
        <v>549</v>
      </c>
      <c r="F54" s="844"/>
      <c r="G54" s="843" t="s">
        <v>550</v>
      </c>
      <c r="H54" s="844"/>
      <c r="I54" s="870" t="s">
        <v>242</v>
      </c>
      <c r="J54" s="798"/>
      <c r="K54" s="843" t="s">
        <v>548</v>
      </c>
      <c r="L54" s="844"/>
      <c r="M54" s="843" t="s">
        <v>549</v>
      </c>
      <c r="N54" s="844"/>
      <c r="O54" s="843" t="s">
        <v>550</v>
      </c>
      <c r="P54" s="844"/>
      <c r="Q54" s="877" t="s">
        <v>242</v>
      </c>
      <c r="R54" s="803"/>
      <c r="S54" s="287" t="s">
        <v>57</v>
      </c>
      <c r="T54" s="287" t="s">
        <v>64</v>
      </c>
      <c r="U54" s="341" t="s">
        <v>6</v>
      </c>
      <c r="V54" s="430"/>
    </row>
    <row r="55" spans="1:22" ht="13.5" customHeight="1">
      <c r="A55" s="127"/>
      <c r="B55" s="127"/>
      <c r="C55" s="349" t="s">
        <v>57</v>
      </c>
      <c r="D55" s="349" t="s">
        <v>64</v>
      </c>
      <c r="E55" s="349" t="s">
        <v>57</v>
      </c>
      <c r="F55" s="287" t="s">
        <v>64</v>
      </c>
      <c r="G55" s="349" t="s">
        <v>57</v>
      </c>
      <c r="H55" s="349" t="s">
        <v>64</v>
      </c>
      <c r="I55" s="287" t="s">
        <v>57</v>
      </c>
      <c r="J55" s="493" t="s">
        <v>64</v>
      </c>
      <c r="K55" s="349" t="s">
        <v>57</v>
      </c>
      <c r="L55" s="349" t="s">
        <v>64</v>
      </c>
      <c r="M55" s="349" t="s">
        <v>57</v>
      </c>
      <c r="N55" s="287" t="s">
        <v>64</v>
      </c>
      <c r="O55" s="349" t="s">
        <v>57</v>
      </c>
      <c r="P55" s="349" t="s">
        <v>64</v>
      </c>
      <c r="Q55" s="287" t="s">
        <v>57</v>
      </c>
      <c r="R55" s="493" t="s">
        <v>64</v>
      </c>
      <c r="S55" s="287"/>
      <c r="T55" s="287"/>
      <c r="U55" s="127"/>
      <c r="V55" s="431">
        <v>0</v>
      </c>
    </row>
    <row r="56" spans="1:23" ht="12.75">
      <c r="A56" s="55">
        <v>40</v>
      </c>
      <c r="B56" s="58" t="s">
        <v>79</v>
      </c>
      <c r="C56" s="153">
        <v>46</v>
      </c>
      <c r="D56" s="153">
        <v>39</v>
      </c>
      <c r="E56" s="153">
        <v>0</v>
      </c>
      <c r="F56" s="445">
        <f aca="true" t="shared" si="21" ref="F56:F63">W56-D56-H56</f>
        <v>0</v>
      </c>
      <c r="G56" s="153">
        <v>0</v>
      </c>
      <c r="H56" s="153">
        <v>0</v>
      </c>
      <c r="I56" s="445">
        <f aca="true" t="shared" si="22" ref="I56:I63">C56+E56+G56</f>
        <v>46</v>
      </c>
      <c r="J56" s="445">
        <f aca="true" t="shared" si="23" ref="J56:J63">D56+F56+H56</f>
        <v>39</v>
      </c>
      <c r="K56" s="153">
        <v>418</v>
      </c>
      <c r="L56" s="153">
        <v>160</v>
      </c>
      <c r="M56" s="153">
        <v>756</v>
      </c>
      <c r="N56" s="445">
        <f aca="true" t="shared" si="24" ref="N56:N63">V56-L56-P56</f>
        <v>195</v>
      </c>
      <c r="O56" s="153">
        <v>0</v>
      </c>
      <c r="P56" s="153">
        <v>0</v>
      </c>
      <c r="Q56" s="445">
        <f aca="true" t="shared" si="25" ref="Q56:Q63">K56+M56+O56</f>
        <v>1174</v>
      </c>
      <c r="R56" s="445">
        <f aca="true" t="shared" si="26" ref="R56:R63">L56+N56+P56</f>
        <v>355</v>
      </c>
      <c r="S56" s="445">
        <v>2893</v>
      </c>
      <c r="T56" s="445">
        <v>444</v>
      </c>
      <c r="U56" s="55">
        <v>41</v>
      </c>
      <c r="V56" s="434">
        <v>355</v>
      </c>
      <c r="W56" s="223">
        <v>39</v>
      </c>
    </row>
    <row r="57" spans="1:23" ht="12.75">
      <c r="A57" s="55">
        <v>41</v>
      </c>
      <c r="B57" s="58" t="s">
        <v>284</v>
      </c>
      <c r="C57" s="153">
        <v>275</v>
      </c>
      <c r="D57" s="153">
        <v>698</v>
      </c>
      <c r="E57" s="153">
        <v>481</v>
      </c>
      <c r="F57" s="445">
        <f t="shared" si="21"/>
        <v>2177</v>
      </c>
      <c r="G57" s="153">
        <v>0</v>
      </c>
      <c r="H57" s="153">
        <v>0</v>
      </c>
      <c r="I57" s="445">
        <f t="shared" si="22"/>
        <v>756</v>
      </c>
      <c r="J57" s="445">
        <f t="shared" si="23"/>
        <v>2875</v>
      </c>
      <c r="K57" s="153">
        <v>4527</v>
      </c>
      <c r="L57" s="153">
        <v>1371</v>
      </c>
      <c r="M57" s="153">
        <v>17163</v>
      </c>
      <c r="N57" s="445">
        <f t="shared" si="24"/>
        <v>7125</v>
      </c>
      <c r="O57" s="153">
        <v>0</v>
      </c>
      <c r="P57" s="153">
        <v>0</v>
      </c>
      <c r="Q57" s="445">
        <f t="shared" si="25"/>
        <v>21690</v>
      </c>
      <c r="R57" s="445">
        <f t="shared" si="26"/>
        <v>8496</v>
      </c>
      <c r="S57" s="445">
        <v>5998</v>
      </c>
      <c r="T57" s="445">
        <v>4040</v>
      </c>
      <c r="U57" s="55">
        <v>42</v>
      </c>
      <c r="V57" s="434">
        <v>8496</v>
      </c>
      <c r="W57" s="223">
        <v>2875</v>
      </c>
    </row>
    <row r="58" spans="1:23" ht="12.75">
      <c r="A58" s="55">
        <v>42</v>
      </c>
      <c r="B58" s="58" t="s">
        <v>30</v>
      </c>
      <c r="C58" s="153">
        <v>0</v>
      </c>
      <c r="D58" s="153">
        <v>0</v>
      </c>
      <c r="E58" s="153">
        <v>147</v>
      </c>
      <c r="F58" s="445">
        <f t="shared" si="21"/>
        <v>17</v>
      </c>
      <c r="G58" s="153">
        <v>49</v>
      </c>
      <c r="H58" s="153">
        <v>25</v>
      </c>
      <c r="I58" s="445">
        <f t="shared" si="22"/>
        <v>196</v>
      </c>
      <c r="J58" s="445">
        <f t="shared" si="23"/>
        <v>42</v>
      </c>
      <c r="K58" s="153">
        <v>0</v>
      </c>
      <c r="L58" s="153">
        <v>0</v>
      </c>
      <c r="M58" s="153">
        <v>2715</v>
      </c>
      <c r="N58" s="445">
        <f t="shared" si="24"/>
        <v>1038</v>
      </c>
      <c r="O58" s="153">
        <v>49</v>
      </c>
      <c r="P58" s="153">
        <v>27</v>
      </c>
      <c r="Q58" s="445">
        <f t="shared" si="25"/>
        <v>2764</v>
      </c>
      <c r="R58" s="445">
        <f t="shared" si="26"/>
        <v>1065</v>
      </c>
      <c r="S58" s="445">
        <v>0</v>
      </c>
      <c r="T58" s="445">
        <v>0</v>
      </c>
      <c r="U58" s="55">
        <v>43</v>
      </c>
      <c r="V58" s="434">
        <v>1065</v>
      </c>
      <c r="W58" s="223">
        <v>42</v>
      </c>
    </row>
    <row r="59" spans="1:23" ht="12.75">
      <c r="A59" s="55">
        <v>43</v>
      </c>
      <c r="B59" s="58" t="s">
        <v>237</v>
      </c>
      <c r="C59" s="153">
        <v>75</v>
      </c>
      <c r="D59" s="153">
        <v>105</v>
      </c>
      <c r="E59" s="153">
        <v>244</v>
      </c>
      <c r="F59" s="445">
        <f t="shared" si="21"/>
        <v>195</v>
      </c>
      <c r="G59" s="153">
        <v>289</v>
      </c>
      <c r="H59" s="153">
        <v>173</v>
      </c>
      <c r="I59" s="445">
        <f t="shared" si="22"/>
        <v>608</v>
      </c>
      <c r="J59" s="445">
        <f t="shared" si="23"/>
        <v>473</v>
      </c>
      <c r="K59" s="153">
        <v>803</v>
      </c>
      <c r="L59" s="153">
        <v>410</v>
      </c>
      <c r="M59" s="153">
        <v>2610</v>
      </c>
      <c r="N59" s="445">
        <f t="shared" si="24"/>
        <v>1299</v>
      </c>
      <c r="O59" s="153">
        <v>2778</v>
      </c>
      <c r="P59" s="153">
        <v>2203</v>
      </c>
      <c r="Q59" s="445">
        <f t="shared" si="25"/>
        <v>6191</v>
      </c>
      <c r="R59" s="445">
        <f t="shared" si="26"/>
        <v>3912</v>
      </c>
      <c r="S59" s="445">
        <v>1121</v>
      </c>
      <c r="T59" s="445">
        <v>1386</v>
      </c>
      <c r="U59" s="55">
        <v>44</v>
      </c>
      <c r="V59" s="434">
        <v>3912</v>
      </c>
      <c r="W59" s="223">
        <v>473</v>
      </c>
    </row>
    <row r="60" spans="1:23" ht="12.75">
      <c r="A60" s="55">
        <v>44</v>
      </c>
      <c r="B60" s="58" t="s">
        <v>29</v>
      </c>
      <c r="C60" s="153">
        <v>73</v>
      </c>
      <c r="D60" s="153">
        <v>55</v>
      </c>
      <c r="E60" s="153">
        <v>0</v>
      </c>
      <c r="F60" s="445">
        <f t="shared" si="21"/>
        <v>0</v>
      </c>
      <c r="G60" s="153">
        <v>0</v>
      </c>
      <c r="H60" s="153">
        <v>0</v>
      </c>
      <c r="I60" s="445">
        <f t="shared" si="22"/>
        <v>73</v>
      </c>
      <c r="J60" s="445">
        <f t="shared" si="23"/>
        <v>55</v>
      </c>
      <c r="K60" s="153">
        <v>3716</v>
      </c>
      <c r="L60" s="153">
        <v>747</v>
      </c>
      <c r="M60" s="153">
        <v>0</v>
      </c>
      <c r="N60" s="445">
        <f t="shared" si="24"/>
        <v>0</v>
      </c>
      <c r="O60" s="153">
        <v>0</v>
      </c>
      <c r="P60" s="153">
        <v>0</v>
      </c>
      <c r="Q60" s="445">
        <f t="shared" si="25"/>
        <v>3716</v>
      </c>
      <c r="R60" s="445">
        <f t="shared" si="26"/>
        <v>747</v>
      </c>
      <c r="S60" s="445">
        <v>3736</v>
      </c>
      <c r="T60" s="445">
        <v>654</v>
      </c>
      <c r="U60" s="55">
        <v>45</v>
      </c>
      <c r="V60" s="434">
        <v>747</v>
      </c>
      <c r="W60" s="223">
        <v>55</v>
      </c>
    </row>
    <row r="61" spans="1:23" ht="12.75">
      <c r="A61" s="55">
        <v>45</v>
      </c>
      <c r="B61" s="58" t="s">
        <v>575</v>
      </c>
      <c r="C61" s="153">
        <v>289</v>
      </c>
      <c r="D61" s="153">
        <v>171</v>
      </c>
      <c r="E61" s="153">
        <v>312</v>
      </c>
      <c r="F61" s="445">
        <f t="shared" si="21"/>
        <v>185</v>
      </c>
      <c r="G61" s="153">
        <v>0</v>
      </c>
      <c r="H61" s="153">
        <v>0</v>
      </c>
      <c r="I61" s="445">
        <f t="shared" si="22"/>
        <v>601</v>
      </c>
      <c r="J61" s="445">
        <f t="shared" si="23"/>
        <v>356</v>
      </c>
      <c r="K61" s="153">
        <v>12699</v>
      </c>
      <c r="L61" s="153">
        <v>5932</v>
      </c>
      <c r="M61" s="153">
        <v>1825</v>
      </c>
      <c r="N61" s="445">
        <f t="shared" si="24"/>
        <v>1423</v>
      </c>
      <c r="O61" s="153">
        <v>0</v>
      </c>
      <c r="P61" s="153">
        <v>0</v>
      </c>
      <c r="Q61" s="445">
        <f t="shared" si="25"/>
        <v>14524</v>
      </c>
      <c r="R61" s="445">
        <f t="shared" si="26"/>
        <v>7355</v>
      </c>
      <c r="S61" s="445">
        <v>1586</v>
      </c>
      <c r="T61" s="445">
        <v>664</v>
      </c>
      <c r="U61" s="55">
        <v>46</v>
      </c>
      <c r="V61" s="434">
        <v>7355</v>
      </c>
      <c r="W61" s="223">
        <v>356</v>
      </c>
    </row>
    <row r="62" spans="1:23" ht="12.75">
      <c r="A62" s="55">
        <v>46</v>
      </c>
      <c r="B62" s="58" t="s">
        <v>25</v>
      </c>
      <c r="C62" s="153">
        <v>32</v>
      </c>
      <c r="D62" s="153">
        <v>20</v>
      </c>
      <c r="E62" s="153">
        <v>0</v>
      </c>
      <c r="F62" s="445">
        <f t="shared" si="21"/>
        <v>0</v>
      </c>
      <c r="G62" s="153">
        <v>0</v>
      </c>
      <c r="H62" s="153">
        <v>0</v>
      </c>
      <c r="I62" s="445">
        <f t="shared" si="22"/>
        <v>32</v>
      </c>
      <c r="J62" s="445">
        <f t="shared" si="23"/>
        <v>20</v>
      </c>
      <c r="K62" s="153">
        <v>1752</v>
      </c>
      <c r="L62" s="153">
        <v>251</v>
      </c>
      <c r="M62" s="153">
        <v>567</v>
      </c>
      <c r="N62" s="445">
        <f t="shared" si="24"/>
        <v>71</v>
      </c>
      <c r="O62" s="153">
        <v>0</v>
      </c>
      <c r="P62" s="153">
        <v>0</v>
      </c>
      <c r="Q62" s="445">
        <f t="shared" si="25"/>
        <v>2319</v>
      </c>
      <c r="R62" s="445">
        <f t="shared" si="26"/>
        <v>322</v>
      </c>
      <c r="S62" s="445">
        <v>0</v>
      </c>
      <c r="T62" s="445">
        <v>0</v>
      </c>
      <c r="U62" s="55">
        <v>47</v>
      </c>
      <c r="V62" s="434">
        <v>322</v>
      </c>
      <c r="W62" s="223">
        <v>20</v>
      </c>
    </row>
    <row r="63" spans="1:23" ht="12.75">
      <c r="A63" s="55">
        <v>47</v>
      </c>
      <c r="B63" s="58" t="s">
        <v>28</v>
      </c>
      <c r="C63" s="153">
        <v>0</v>
      </c>
      <c r="D63" s="153">
        <v>0</v>
      </c>
      <c r="E63" s="153">
        <v>24</v>
      </c>
      <c r="F63" s="445">
        <f t="shared" si="21"/>
        <v>8</v>
      </c>
      <c r="G63" s="153">
        <v>0</v>
      </c>
      <c r="H63" s="153">
        <v>0</v>
      </c>
      <c r="I63" s="445">
        <f t="shared" si="22"/>
        <v>24</v>
      </c>
      <c r="J63" s="445">
        <f t="shared" si="23"/>
        <v>8</v>
      </c>
      <c r="K63" s="153">
        <v>52</v>
      </c>
      <c r="L63" s="153">
        <v>56</v>
      </c>
      <c r="M63" s="153">
        <v>846</v>
      </c>
      <c r="N63" s="445">
        <f t="shared" si="24"/>
        <v>1215</v>
      </c>
      <c r="O63" s="153">
        <v>0</v>
      </c>
      <c r="P63" s="153">
        <v>0</v>
      </c>
      <c r="Q63" s="445">
        <f t="shared" si="25"/>
        <v>898</v>
      </c>
      <c r="R63" s="445">
        <f t="shared" si="26"/>
        <v>1271</v>
      </c>
      <c r="S63" s="445">
        <v>0</v>
      </c>
      <c r="T63" s="445">
        <v>0</v>
      </c>
      <c r="U63" s="55">
        <v>48</v>
      </c>
      <c r="V63" s="434">
        <v>1271</v>
      </c>
      <c r="W63" s="223">
        <v>8</v>
      </c>
    </row>
    <row r="64" spans="1:23" ht="12.75">
      <c r="A64" s="51"/>
      <c r="B64" s="125" t="s">
        <v>125</v>
      </c>
      <c r="C64" s="154">
        <f aca="true" t="shared" si="27" ref="C64:R64">SUM(C56:C63)</f>
        <v>790</v>
      </c>
      <c r="D64" s="154">
        <f t="shared" si="27"/>
        <v>1088</v>
      </c>
      <c r="E64" s="154">
        <f t="shared" si="27"/>
        <v>1208</v>
      </c>
      <c r="F64" s="446">
        <f t="shared" si="27"/>
        <v>2582</v>
      </c>
      <c r="G64" s="154">
        <f t="shared" si="27"/>
        <v>338</v>
      </c>
      <c r="H64" s="154">
        <f t="shared" si="27"/>
        <v>198</v>
      </c>
      <c r="I64" s="446">
        <f t="shared" si="27"/>
        <v>2336</v>
      </c>
      <c r="J64" s="446">
        <f t="shared" si="27"/>
        <v>3868</v>
      </c>
      <c r="K64" s="154">
        <f t="shared" si="27"/>
        <v>23967</v>
      </c>
      <c r="L64" s="154">
        <f t="shared" si="27"/>
        <v>8927</v>
      </c>
      <c r="M64" s="154">
        <f t="shared" si="27"/>
        <v>26482</v>
      </c>
      <c r="N64" s="446">
        <f t="shared" si="27"/>
        <v>12366</v>
      </c>
      <c r="O64" s="154">
        <f t="shared" si="27"/>
        <v>2827</v>
      </c>
      <c r="P64" s="154">
        <f t="shared" si="27"/>
        <v>2230</v>
      </c>
      <c r="Q64" s="446">
        <f t="shared" si="27"/>
        <v>53276</v>
      </c>
      <c r="R64" s="446">
        <f t="shared" si="27"/>
        <v>23523</v>
      </c>
      <c r="S64" s="446">
        <f>SUM(S56:S63)</f>
        <v>15334</v>
      </c>
      <c r="T64" s="446">
        <f>SUM(T56:T63)</f>
        <v>7188</v>
      </c>
      <c r="U64" s="51"/>
      <c r="V64" s="432">
        <f>SUM(V56:V63)</f>
        <v>23523</v>
      </c>
      <c r="W64" s="216">
        <f>SUM(W56:W63)</f>
        <v>3868</v>
      </c>
    </row>
    <row r="65" spans="1:22" ht="12.75">
      <c r="A65" s="51"/>
      <c r="B65" s="153"/>
      <c r="C65" s="153"/>
      <c r="D65" s="153"/>
      <c r="E65" s="153"/>
      <c r="F65" s="445"/>
      <c r="G65" s="153"/>
      <c r="H65" s="153"/>
      <c r="I65" s="445"/>
      <c r="J65" s="445"/>
      <c r="K65" s="153"/>
      <c r="L65" s="153"/>
      <c r="M65" s="153"/>
      <c r="N65" s="445"/>
      <c r="O65" s="153"/>
      <c r="P65" s="153"/>
      <c r="Q65" s="445"/>
      <c r="R65" s="445"/>
      <c r="S65" s="722"/>
      <c r="T65" s="722"/>
      <c r="U65" s="51"/>
      <c r="V65" s="424"/>
    </row>
    <row r="66" spans="1:23" ht="12.75">
      <c r="A66" s="51">
        <v>48</v>
      </c>
      <c r="B66" s="153" t="s">
        <v>34</v>
      </c>
      <c r="C66" s="153">
        <v>0</v>
      </c>
      <c r="D66" s="153">
        <v>0</v>
      </c>
      <c r="E66" s="153">
        <v>0</v>
      </c>
      <c r="F66" s="445">
        <f>W66-D66-H66</f>
        <v>0</v>
      </c>
      <c r="G66" s="153">
        <v>0</v>
      </c>
      <c r="H66" s="153">
        <v>0</v>
      </c>
      <c r="I66" s="445">
        <f>C66+E66+G66</f>
        <v>0</v>
      </c>
      <c r="J66" s="445">
        <f>D66+F66+H66</f>
        <v>0</v>
      </c>
      <c r="K66" s="153">
        <v>0</v>
      </c>
      <c r="L66" s="153">
        <v>0</v>
      </c>
      <c r="M66" s="153">
        <v>0</v>
      </c>
      <c r="N66" s="445">
        <f>V66-L66-P66</f>
        <v>0</v>
      </c>
      <c r="O66" s="153">
        <v>0</v>
      </c>
      <c r="P66" s="153">
        <v>0</v>
      </c>
      <c r="Q66" s="445">
        <f>K66+M66+O66</f>
        <v>0</v>
      </c>
      <c r="R66" s="445">
        <f>L66+N66+P66</f>
        <v>0</v>
      </c>
      <c r="S66" s="445">
        <v>0</v>
      </c>
      <c r="T66" s="445">
        <v>0</v>
      </c>
      <c r="U66" s="51">
        <v>49</v>
      </c>
      <c r="V66" s="424">
        <v>0</v>
      </c>
      <c r="W66" s="215">
        <v>0</v>
      </c>
    </row>
    <row r="67" spans="1:23" ht="12.75">
      <c r="A67" s="51">
        <v>49</v>
      </c>
      <c r="B67" s="153" t="s">
        <v>132</v>
      </c>
      <c r="C67" s="153">
        <v>0</v>
      </c>
      <c r="D67" s="153">
        <v>0</v>
      </c>
      <c r="E67" s="153">
        <v>0</v>
      </c>
      <c r="F67" s="445">
        <f>W67-D67-H67</f>
        <v>0</v>
      </c>
      <c r="G67" s="153">
        <v>0</v>
      </c>
      <c r="H67" s="153">
        <v>0</v>
      </c>
      <c r="I67" s="445">
        <f>C67+E67+G67</f>
        <v>0</v>
      </c>
      <c r="J67" s="445">
        <f>D67+F67+H67</f>
        <v>0</v>
      </c>
      <c r="K67" s="153">
        <v>0</v>
      </c>
      <c r="L67" s="153">
        <v>0</v>
      </c>
      <c r="M67" s="153">
        <v>0</v>
      </c>
      <c r="N67" s="445">
        <f>V67-L67-P67</f>
        <v>0</v>
      </c>
      <c r="O67" s="153">
        <v>0</v>
      </c>
      <c r="P67" s="153">
        <v>0</v>
      </c>
      <c r="Q67" s="445">
        <f>K67+M67+O67</f>
        <v>0</v>
      </c>
      <c r="R67" s="445">
        <f>L67+N67+P67</f>
        <v>0</v>
      </c>
      <c r="S67" s="445">
        <v>0</v>
      </c>
      <c r="T67" s="445">
        <v>0</v>
      </c>
      <c r="U67" s="51">
        <v>50</v>
      </c>
      <c r="V67" s="424">
        <v>0</v>
      </c>
      <c r="W67" s="215">
        <v>0</v>
      </c>
    </row>
    <row r="68" spans="1:23" ht="12.75">
      <c r="A68" s="128"/>
      <c r="B68" s="125" t="s">
        <v>125</v>
      </c>
      <c r="C68" s="154">
        <f aca="true" t="shared" si="28" ref="C68:J68">SUM(C65:C67)</f>
        <v>0</v>
      </c>
      <c r="D68" s="154">
        <f t="shared" si="28"/>
        <v>0</v>
      </c>
      <c r="E68" s="154">
        <f t="shared" si="28"/>
        <v>0</v>
      </c>
      <c r="F68" s="446">
        <f t="shared" si="28"/>
        <v>0</v>
      </c>
      <c r="G68" s="154">
        <f t="shared" si="28"/>
        <v>0</v>
      </c>
      <c r="H68" s="154">
        <f t="shared" si="28"/>
        <v>0</v>
      </c>
      <c r="I68" s="446">
        <f t="shared" si="28"/>
        <v>0</v>
      </c>
      <c r="J68" s="446">
        <f t="shared" si="28"/>
        <v>0</v>
      </c>
      <c r="K68" s="154">
        <f aca="true" t="shared" si="29" ref="K68:T68">SUM(K65:K67)</f>
        <v>0</v>
      </c>
      <c r="L68" s="154">
        <f t="shared" si="29"/>
        <v>0</v>
      </c>
      <c r="M68" s="154">
        <f t="shared" si="29"/>
        <v>0</v>
      </c>
      <c r="N68" s="446">
        <f t="shared" si="29"/>
        <v>0</v>
      </c>
      <c r="O68" s="154">
        <f t="shared" si="29"/>
        <v>0</v>
      </c>
      <c r="P68" s="154">
        <f t="shared" si="29"/>
        <v>0</v>
      </c>
      <c r="Q68" s="446">
        <f t="shared" si="29"/>
        <v>0</v>
      </c>
      <c r="R68" s="446">
        <f t="shared" si="29"/>
        <v>0</v>
      </c>
      <c r="S68" s="446">
        <f t="shared" si="29"/>
        <v>0</v>
      </c>
      <c r="T68" s="446">
        <f t="shared" si="29"/>
        <v>0</v>
      </c>
      <c r="U68" s="128"/>
      <c r="V68" s="432">
        <f>SUM(V66:V67)</f>
        <v>0</v>
      </c>
      <c r="W68" s="72">
        <f>SUM(W66:W67)</f>
        <v>0</v>
      </c>
    </row>
    <row r="69" spans="1:22" ht="12.75">
      <c r="A69" s="128"/>
      <c r="B69" s="125"/>
      <c r="C69" s="154"/>
      <c r="D69" s="154"/>
      <c r="E69" s="154"/>
      <c r="F69" s="446"/>
      <c r="G69" s="154"/>
      <c r="H69" s="154"/>
      <c r="I69" s="446"/>
      <c r="J69" s="446"/>
      <c r="K69" s="154"/>
      <c r="L69" s="154"/>
      <c r="M69" s="154"/>
      <c r="N69" s="446"/>
      <c r="O69" s="154"/>
      <c r="P69" s="154"/>
      <c r="Q69" s="446"/>
      <c r="R69" s="446"/>
      <c r="S69" s="446"/>
      <c r="T69" s="446"/>
      <c r="U69" s="128"/>
      <c r="V69" s="432"/>
    </row>
    <row r="70" spans="1:23" ht="12.75">
      <c r="A70" s="128"/>
      <c r="B70" s="125" t="s">
        <v>35</v>
      </c>
      <c r="C70" s="154">
        <f aca="true" t="shared" si="30" ref="C70:T70">C49+C64+C68</f>
        <v>5032</v>
      </c>
      <c r="D70" s="154">
        <f t="shared" si="30"/>
        <v>25225</v>
      </c>
      <c r="E70" s="154">
        <f t="shared" si="30"/>
        <v>11926</v>
      </c>
      <c r="F70" s="446">
        <f t="shared" si="30"/>
        <v>29671</v>
      </c>
      <c r="G70" s="154">
        <f t="shared" si="30"/>
        <v>476</v>
      </c>
      <c r="H70" s="154">
        <f t="shared" si="30"/>
        <v>5235</v>
      </c>
      <c r="I70" s="446">
        <f t="shared" si="30"/>
        <v>17434</v>
      </c>
      <c r="J70" s="446">
        <f t="shared" si="30"/>
        <v>60131</v>
      </c>
      <c r="K70" s="154">
        <f t="shared" si="30"/>
        <v>82296</v>
      </c>
      <c r="L70" s="154">
        <f t="shared" si="30"/>
        <v>326392</v>
      </c>
      <c r="M70" s="154">
        <f t="shared" si="30"/>
        <v>184809</v>
      </c>
      <c r="N70" s="446">
        <f t="shared" si="30"/>
        <v>260242</v>
      </c>
      <c r="O70" s="154">
        <f t="shared" si="30"/>
        <v>4880</v>
      </c>
      <c r="P70" s="154">
        <f t="shared" si="30"/>
        <v>55106</v>
      </c>
      <c r="Q70" s="446">
        <f t="shared" si="30"/>
        <v>271985</v>
      </c>
      <c r="R70" s="446">
        <f t="shared" si="30"/>
        <v>641740</v>
      </c>
      <c r="S70" s="446">
        <f t="shared" si="30"/>
        <v>113120</v>
      </c>
      <c r="T70" s="446">
        <f t="shared" si="30"/>
        <v>245159.2</v>
      </c>
      <c r="U70" s="128"/>
      <c r="V70" s="432">
        <f>V48+V64+V68</f>
        <v>61127</v>
      </c>
      <c r="W70" s="72">
        <f>W48+W64+W68</f>
        <v>10894</v>
      </c>
    </row>
    <row r="71" spans="22:23" ht="12.75">
      <c r="V71" s="432">
        <f>V49+V65+V69</f>
        <v>618217</v>
      </c>
      <c r="W71" s="72">
        <f>W49+W65+W69</f>
        <v>56263</v>
      </c>
    </row>
    <row r="72" spans="3:11" ht="12">
      <c r="C72" s="433">
        <v>9</v>
      </c>
      <c r="K72" s="433">
        <v>9</v>
      </c>
    </row>
    <row r="73" spans="3:11" ht="12">
      <c r="C73" s="433">
        <v>9</v>
      </c>
      <c r="K73" s="433">
        <v>9</v>
      </c>
    </row>
  </sheetData>
  <mergeCells count="22">
    <mergeCell ref="K53:R53"/>
    <mergeCell ref="S53:T53"/>
    <mergeCell ref="K54:L54"/>
    <mergeCell ref="M54:N54"/>
    <mergeCell ref="O54:P54"/>
    <mergeCell ref="Q54:R54"/>
    <mergeCell ref="K4:R4"/>
    <mergeCell ref="S4:T4"/>
    <mergeCell ref="K5:L5"/>
    <mergeCell ref="M5:N5"/>
    <mergeCell ref="O5:P5"/>
    <mergeCell ref="Q5:R5"/>
    <mergeCell ref="I5:J5"/>
    <mergeCell ref="G5:H5"/>
    <mergeCell ref="C4:J4"/>
    <mergeCell ref="C53:J53"/>
    <mergeCell ref="E5:F5"/>
    <mergeCell ref="C5:D5"/>
    <mergeCell ref="C54:D54"/>
    <mergeCell ref="E54:F54"/>
    <mergeCell ref="G54:H54"/>
    <mergeCell ref="I54:J54"/>
  </mergeCells>
  <printOptions gridLines="1" horizontalCentered="1"/>
  <pageMargins left="0.25" right="0.31" top="0.37" bottom="0.4" header="0.24" footer="0.35"/>
  <pageSetup blackAndWhite="1" horizontalDpi="300" verticalDpi="300" orientation="landscape" paperSize="9" scale="75" r:id="rId2"/>
  <rowBreaks count="1" manualBreakCount="1">
    <brk id="49" max="255" man="1"/>
  </row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3"/>
  <dimension ref="A1:T91"/>
  <sheetViews>
    <sheetView workbookViewId="0" topLeftCell="Q31">
      <selection activeCell="T47" sqref="T47"/>
    </sheetView>
  </sheetViews>
  <sheetFormatPr defaultColWidth="9.140625" defaultRowHeight="12.75"/>
  <cols>
    <col min="1" max="1" width="4.140625" style="415" customWidth="1"/>
    <col min="2" max="2" width="33.28125" style="415" customWidth="1"/>
    <col min="3" max="3" width="8.421875" style="415" customWidth="1"/>
    <col min="4" max="4" width="9.00390625" style="415" customWidth="1"/>
    <col min="5" max="5" width="8.421875" style="415" customWidth="1"/>
    <col min="6" max="6" width="8.8515625" style="415" customWidth="1"/>
    <col min="7" max="8" width="8.421875" style="415" customWidth="1"/>
    <col min="9" max="9" width="9.140625" style="415" customWidth="1"/>
    <col min="10" max="10" width="9.57421875" style="415" customWidth="1"/>
    <col min="11" max="11" width="9.140625" style="415" customWidth="1"/>
    <col min="12" max="12" width="8.28125" style="415" customWidth="1"/>
    <col min="13" max="13" width="9.140625" style="415" customWidth="1"/>
    <col min="14" max="14" width="10.57421875" style="415" customWidth="1"/>
    <col min="15" max="15" width="10.28125" style="415" customWidth="1"/>
    <col min="16" max="16" width="8.00390625" style="415" customWidth="1"/>
    <col min="17" max="17" width="8.28125" style="415" customWidth="1"/>
    <col min="18" max="18" width="13.00390625" style="415" customWidth="1"/>
    <col min="19" max="19" width="9.140625" style="415" customWidth="1"/>
    <col min="20" max="20" width="8.28125" style="415" customWidth="1"/>
    <col min="21" max="16384" width="9.140625" style="415" customWidth="1"/>
  </cols>
  <sheetData>
    <row r="1" spans="1:19" ht="20.25">
      <c r="A1" s="578" t="s">
        <v>587</v>
      </c>
      <c r="B1" s="578"/>
      <c r="S1" s="415" t="s">
        <v>588</v>
      </c>
    </row>
    <row r="5" spans="1:20" ht="12.75">
      <c r="A5" s="579" t="s">
        <v>458</v>
      </c>
      <c r="B5" s="676" t="s">
        <v>459</v>
      </c>
      <c r="C5" s="580" t="s">
        <v>584</v>
      </c>
      <c r="D5" s="581"/>
      <c r="E5" s="581"/>
      <c r="F5" s="581"/>
      <c r="G5" s="582"/>
      <c r="H5" s="582"/>
      <c r="I5" s="582"/>
      <c r="J5" s="582"/>
      <c r="K5" s="582"/>
      <c r="L5" s="582"/>
      <c r="M5" s="582"/>
      <c r="N5" s="582"/>
      <c r="O5" s="582"/>
      <c r="P5" s="605"/>
      <c r="Q5" s="605"/>
      <c r="R5" s="605"/>
      <c r="S5" s="605"/>
      <c r="T5" s="674"/>
    </row>
    <row r="6" spans="1:20" ht="18" customHeight="1">
      <c r="A6" s="438"/>
      <c r="B6" s="584" t="s">
        <v>488</v>
      </c>
      <c r="C6" s="677" t="s">
        <v>614</v>
      </c>
      <c r="D6" s="678"/>
      <c r="E6" s="679" t="s">
        <v>489</v>
      </c>
      <c r="F6" s="680"/>
      <c r="G6" s="680"/>
      <c r="H6" s="679"/>
      <c r="I6" s="681" t="s">
        <v>493</v>
      </c>
      <c r="J6" s="680" t="s">
        <v>520</v>
      </c>
      <c r="K6" s="680"/>
      <c r="L6" s="592"/>
      <c r="M6" s="679" t="s">
        <v>501</v>
      </c>
      <c r="N6" s="680"/>
      <c r="O6" s="682"/>
      <c r="P6" s="587" t="s">
        <v>586</v>
      </c>
      <c r="Q6" s="588"/>
      <c r="R6" s="589" t="s">
        <v>585</v>
      </c>
      <c r="S6" s="683"/>
      <c r="T6" s="583"/>
    </row>
    <row r="7" spans="1:20" ht="18" customHeight="1">
      <c r="A7" s="437">
        <v>1</v>
      </c>
      <c r="B7" s="438" t="s">
        <v>460</v>
      </c>
      <c r="C7" s="435" t="s">
        <v>431</v>
      </c>
      <c r="D7" s="435" t="s">
        <v>422</v>
      </c>
      <c r="E7" s="591" t="s">
        <v>490</v>
      </c>
      <c r="F7" s="591" t="s">
        <v>491</v>
      </c>
      <c r="G7" s="591" t="s">
        <v>492</v>
      </c>
      <c r="H7" s="591" t="s">
        <v>572</v>
      </c>
      <c r="I7" s="591" t="s">
        <v>494</v>
      </c>
      <c r="J7" s="592" t="s">
        <v>495</v>
      </c>
      <c r="K7" s="591" t="s">
        <v>496</v>
      </c>
      <c r="L7" s="591" t="s">
        <v>497</v>
      </c>
      <c r="M7" s="591" t="s">
        <v>498</v>
      </c>
      <c r="N7" s="662" t="s">
        <v>499</v>
      </c>
      <c r="O7" s="662" t="s">
        <v>500</v>
      </c>
      <c r="P7" s="662" t="s">
        <v>502</v>
      </c>
      <c r="Q7" s="662" t="s">
        <v>504</v>
      </c>
      <c r="R7" s="662" t="s">
        <v>503</v>
      </c>
      <c r="S7" s="675" t="s">
        <v>505</v>
      </c>
      <c r="T7" s="675" t="s">
        <v>506</v>
      </c>
    </row>
    <row r="8" spans="1:20" ht="18" customHeight="1">
      <c r="A8" s="437">
        <v>2</v>
      </c>
      <c r="B8" s="438" t="s">
        <v>461</v>
      </c>
      <c r="C8" s="435">
        <v>1508</v>
      </c>
      <c r="D8" s="435">
        <v>2572</v>
      </c>
      <c r="E8" s="435">
        <v>929</v>
      </c>
      <c r="F8" s="435">
        <v>1509</v>
      </c>
      <c r="G8" s="435">
        <v>1246</v>
      </c>
      <c r="H8" s="435">
        <v>1319</v>
      </c>
      <c r="I8" s="435">
        <v>2076</v>
      </c>
      <c r="J8" s="619">
        <v>883</v>
      </c>
      <c r="K8" s="619">
        <v>1410</v>
      </c>
      <c r="L8" s="619">
        <v>287</v>
      </c>
      <c r="M8" s="435">
        <v>1524</v>
      </c>
      <c r="N8" s="619">
        <v>674</v>
      </c>
      <c r="O8" s="619">
        <v>1465</v>
      </c>
      <c r="P8" s="619">
        <v>571</v>
      </c>
      <c r="Q8" s="619">
        <v>1377</v>
      </c>
      <c r="R8" s="619">
        <v>1225</v>
      </c>
      <c r="S8" s="435">
        <v>1817</v>
      </c>
      <c r="T8" s="435">
        <v>1444</v>
      </c>
    </row>
    <row r="9" spans="1:20" ht="18" customHeight="1">
      <c r="A9" s="437" t="s">
        <v>36</v>
      </c>
      <c r="B9" s="438" t="s">
        <v>462</v>
      </c>
      <c r="C9" s="435">
        <v>9</v>
      </c>
      <c r="D9" s="435">
        <v>12</v>
      </c>
      <c r="E9" s="435">
        <v>5</v>
      </c>
      <c r="F9" s="435">
        <v>9</v>
      </c>
      <c r="G9" s="435">
        <v>3</v>
      </c>
      <c r="H9" s="435">
        <v>8</v>
      </c>
      <c r="I9" s="435">
        <v>17</v>
      </c>
      <c r="J9" s="619">
        <v>2</v>
      </c>
      <c r="K9" s="619">
        <v>7</v>
      </c>
      <c r="L9" s="619">
        <v>3</v>
      </c>
      <c r="M9" s="435">
        <v>5</v>
      </c>
      <c r="N9" s="619">
        <v>8</v>
      </c>
      <c r="O9" s="619">
        <v>7</v>
      </c>
      <c r="P9" s="619"/>
      <c r="Q9" s="619">
        <v>0</v>
      </c>
      <c r="R9" s="619">
        <v>0</v>
      </c>
      <c r="S9" s="435">
        <v>11</v>
      </c>
      <c r="T9" s="435">
        <v>7</v>
      </c>
    </row>
    <row r="10" spans="1:20" ht="18" customHeight="1">
      <c r="A10" s="437">
        <v>3</v>
      </c>
      <c r="B10" s="438" t="s">
        <v>463</v>
      </c>
      <c r="C10" s="435">
        <v>1831000</v>
      </c>
      <c r="D10" s="435">
        <v>1973000</v>
      </c>
      <c r="E10" s="435"/>
      <c r="F10" s="435">
        <v>1125512</v>
      </c>
      <c r="G10" s="435">
        <v>894236</v>
      </c>
      <c r="H10" s="435">
        <v>1395000</v>
      </c>
      <c r="I10" s="435">
        <v>2021987</v>
      </c>
      <c r="J10" s="619">
        <v>1925670</v>
      </c>
      <c r="K10" s="619">
        <v>1529562</v>
      </c>
      <c r="L10" s="619">
        <v>1708860</v>
      </c>
      <c r="M10" s="435">
        <v>1214857</v>
      </c>
      <c r="N10" s="619">
        <v>725457</v>
      </c>
      <c r="O10" s="619">
        <v>1441950</v>
      </c>
      <c r="P10" s="619">
        <v>474416</v>
      </c>
      <c r="Q10" s="619">
        <v>1083000</v>
      </c>
      <c r="R10" s="619">
        <v>1474723</v>
      </c>
      <c r="S10" s="435">
        <v>1870104</v>
      </c>
      <c r="T10" s="435">
        <v>2151203</v>
      </c>
    </row>
    <row r="11" spans="1:20" ht="18" customHeight="1">
      <c r="A11" s="437">
        <v>4</v>
      </c>
      <c r="B11" s="438" t="s">
        <v>464</v>
      </c>
      <c r="C11" s="435">
        <v>432910</v>
      </c>
      <c r="D11" s="435">
        <v>481926</v>
      </c>
      <c r="E11" s="435"/>
      <c r="F11" s="435"/>
      <c r="G11" s="435">
        <v>43323</v>
      </c>
      <c r="H11" s="435">
        <v>224588</v>
      </c>
      <c r="I11" s="435">
        <v>376379</v>
      </c>
      <c r="J11" s="619">
        <v>316528</v>
      </c>
      <c r="K11" s="619">
        <v>251386</v>
      </c>
      <c r="L11" s="619">
        <v>270365</v>
      </c>
      <c r="M11" s="435"/>
      <c r="N11" s="619" t="s">
        <v>36</v>
      </c>
      <c r="O11" s="619"/>
      <c r="P11" s="619">
        <v>0</v>
      </c>
      <c r="Q11" s="619">
        <v>216600</v>
      </c>
      <c r="R11" s="619">
        <v>196491</v>
      </c>
      <c r="S11" s="435">
        <v>344539</v>
      </c>
      <c r="T11" s="435">
        <v>431345</v>
      </c>
    </row>
    <row r="12" spans="1:20" ht="18" customHeight="1">
      <c r="A12" s="437" t="s">
        <v>465</v>
      </c>
      <c r="B12" s="438" t="s">
        <v>466</v>
      </c>
      <c r="C12" s="435">
        <v>379582</v>
      </c>
      <c r="D12" s="435">
        <v>386512</v>
      </c>
      <c r="E12" s="435"/>
      <c r="F12" s="435">
        <v>184500</v>
      </c>
      <c r="G12" s="435">
        <v>34642</v>
      </c>
      <c r="H12" s="435">
        <v>202494</v>
      </c>
      <c r="I12" s="435">
        <v>275410</v>
      </c>
      <c r="J12" s="619">
        <v>268344</v>
      </c>
      <c r="K12" s="619">
        <v>225679</v>
      </c>
      <c r="L12" s="619">
        <v>243521</v>
      </c>
      <c r="M12" s="435">
        <v>96771</v>
      </c>
      <c r="N12" s="619">
        <v>100248</v>
      </c>
      <c r="O12" s="619">
        <v>241787</v>
      </c>
      <c r="P12" s="619">
        <v>65338</v>
      </c>
      <c r="Q12" s="619"/>
      <c r="R12" s="619">
        <v>0</v>
      </c>
      <c r="S12" s="435">
        <v>279797</v>
      </c>
      <c r="T12" s="435">
        <v>185384</v>
      </c>
    </row>
    <row r="13" spans="1:20" ht="18" customHeight="1">
      <c r="A13" s="437" t="s">
        <v>467</v>
      </c>
      <c r="B13" s="438" t="s">
        <v>468</v>
      </c>
      <c r="C13" s="435">
        <v>53328</v>
      </c>
      <c r="D13" s="435">
        <v>95414</v>
      </c>
      <c r="E13" s="435">
        <v>95594</v>
      </c>
      <c r="F13" s="435">
        <v>40602</v>
      </c>
      <c r="G13" s="435">
        <v>8681</v>
      </c>
      <c r="H13" s="435">
        <v>22428</v>
      </c>
      <c r="I13" s="435">
        <v>100969</v>
      </c>
      <c r="J13" s="619">
        <v>48184</v>
      </c>
      <c r="K13" s="619">
        <v>25707</v>
      </c>
      <c r="L13" s="619">
        <v>26844</v>
      </c>
      <c r="M13" s="435">
        <v>29442</v>
      </c>
      <c r="N13" s="619">
        <v>36738</v>
      </c>
      <c r="O13" s="619">
        <v>54000</v>
      </c>
      <c r="P13" s="619">
        <v>18482</v>
      </c>
      <c r="Q13" s="619">
        <v>0</v>
      </c>
      <c r="R13" s="619">
        <v>0</v>
      </c>
      <c r="S13" s="435">
        <v>65438</v>
      </c>
      <c r="T13" s="435">
        <v>245961</v>
      </c>
    </row>
    <row r="14" spans="1:20" ht="18" customHeight="1">
      <c r="A14" s="437"/>
      <c r="B14" s="438" t="s">
        <v>469</v>
      </c>
      <c r="C14" s="435">
        <v>0</v>
      </c>
      <c r="D14" s="435">
        <v>328515</v>
      </c>
      <c r="E14" s="435"/>
      <c r="F14" s="435"/>
      <c r="G14" s="435"/>
      <c r="H14" s="435">
        <v>167152</v>
      </c>
      <c r="I14" s="435">
        <v>252000</v>
      </c>
      <c r="J14" s="619">
        <v>0</v>
      </c>
      <c r="K14" s="619">
        <v>0</v>
      </c>
      <c r="L14" s="619">
        <v>0</v>
      </c>
      <c r="M14" s="435"/>
      <c r="N14" s="619"/>
      <c r="O14" s="619"/>
      <c r="P14" s="619"/>
      <c r="Q14" s="619"/>
      <c r="R14" s="619" t="s">
        <v>36</v>
      </c>
      <c r="S14" s="435"/>
      <c r="T14" s="435">
        <v>0</v>
      </c>
    </row>
    <row r="15" spans="1:20" ht="18" customHeight="1">
      <c r="A15" s="437">
        <v>1</v>
      </c>
      <c r="B15" s="438" t="s">
        <v>470</v>
      </c>
      <c r="C15" s="435">
        <v>283102</v>
      </c>
      <c r="D15" s="435"/>
      <c r="E15" s="435">
        <v>112609</v>
      </c>
      <c r="F15" s="435">
        <v>148677</v>
      </c>
      <c r="G15" s="435">
        <v>31278</v>
      </c>
      <c r="H15" s="435"/>
      <c r="I15" s="435">
        <v>0</v>
      </c>
      <c r="J15" s="619">
        <v>188457</v>
      </c>
      <c r="K15" s="619">
        <v>144096</v>
      </c>
      <c r="L15" s="619">
        <v>165238</v>
      </c>
      <c r="M15" s="435">
        <v>81037</v>
      </c>
      <c r="N15" s="619">
        <v>89746</v>
      </c>
      <c r="O15" s="619">
        <v>193430</v>
      </c>
      <c r="P15" s="619"/>
      <c r="Q15" s="619">
        <v>0</v>
      </c>
      <c r="R15" s="619" t="s">
        <v>36</v>
      </c>
      <c r="S15" s="435">
        <v>306745</v>
      </c>
      <c r="T15" s="435">
        <v>182387</v>
      </c>
    </row>
    <row r="16" spans="1:20" ht="18" customHeight="1">
      <c r="A16" s="437" t="s">
        <v>467</v>
      </c>
      <c r="B16" s="610" t="s">
        <v>471</v>
      </c>
      <c r="C16" s="435">
        <v>149808</v>
      </c>
      <c r="D16" s="435">
        <v>153411</v>
      </c>
      <c r="E16" s="435">
        <v>27000</v>
      </c>
      <c r="F16" s="435">
        <v>35823</v>
      </c>
      <c r="G16" s="435">
        <v>12045</v>
      </c>
      <c r="H16" s="435">
        <v>25192</v>
      </c>
      <c r="I16" s="435">
        <v>76588</v>
      </c>
      <c r="J16" s="619">
        <v>128071</v>
      </c>
      <c r="K16" s="619">
        <v>107290</v>
      </c>
      <c r="L16" s="619">
        <v>105127</v>
      </c>
      <c r="M16" s="435">
        <v>45176</v>
      </c>
      <c r="N16" s="619">
        <v>47240</v>
      </c>
      <c r="O16" s="619">
        <v>102357</v>
      </c>
      <c r="P16" s="619"/>
      <c r="Q16" s="619">
        <v>0</v>
      </c>
      <c r="R16" s="619"/>
      <c r="S16" s="435">
        <v>38697</v>
      </c>
      <c r="T16" s="435">
        <v>0</v>
      </c>
    </row>
    <row r="17" spans="1:20" ht="18" customHeight="1">
      <c r="A17" s="437"/>
      <c r="B17" s="438" t="s">
        <v>469</v>
      </c>
      <c r="C17" s="435">
        <v>166430</v>
      </c>
      <c r="D17" s="435">
        <v>166238</v>
      </c>
      <c r="E17" s="435"/>
      <c r="F17" s="435"/>
      <c r="G17" s="435"/>
      <c r="H17" s="435">
        <v>145164</v>
      </c>
      <c r="I17" s="435">
        <v>164803</v>
      </c>
      <c r="J17" s="619">
        <v>0</v>
      </c>
      <c r="K17" s="619">
        <v>0</v>
      </c>
      <c r="L17" s="619">
        <v>0</v>
      </c>
      <c r="M17" s="435"/>
      <c r="N17" s="619"/>
      <c r="O17" s="619"/>
      <c r="P17" s="619"/>
      <c r="Q17" s="619"/>
      <c r="R17" s="619"/>
      <c r="S17" s="435">
        <v>256917</v>
      </c>
      <c r="T17" s="435"/>
    </row>
    <row r="18" spans="1:20" ht="18" customHeight="1">
      <c r="A18" s="437" t="s">
        <v>465</v>
      </c>
      <c r="B18" s="438" t="s">
        <v>472</v>
      </c>
      <c r="C18" s="435"/>
      <c r="D18" s="435"/>
      <c r="E18" s="435">
        <v>82202</v>
      </c>
      <c r="F18" s="435">
        <v>44603</v>
      </c>
      <c r="G18" s="435">
        <v>20965</v>
      </c>
      <c r="H18" s="435"/>
      <c r="I18" s="435">
        <v>0</v>
      </c>
      <c r="J18" s="619">
        <v>140366</v>
      </c>
      <c r="K18" s="619">
        <v>109329</v>
      </c>
      <c r="L18" s="619">
        <v>115680</v>
      </c>
      <c r="M18" s="435"/>
      <c r="N18" s="619" t="s">
        <v>36</v>
      </c>
      <c r="O18" s="619"/>
      <c r="P18" s="619">
        <v>2445</v>
      </c>
      <c r="Q18" s="619">
        <v>0</v>
      </c>
      <c r="R18" s="619">
        <v>0</v>
      </c>
      <c r="S18" s="435">
        <v>0</v>
      </c>
      <c r="T18" s="435"/>
    </row>
    <row r="19" spans="1:20" ht="18" customHeight="1">
      <c r="A19" s="437" t="s">
        <v>467</v>
      </c>
      <c r="B19" s="438" t="s">
        <v>471</v>
      </c>
      <c r="C19" s="435">
        <v>266480</v>
      </c>
      <c r="D19" s="435">
        <v>315688</v>
      </c>
      <c r="E19" s="435">
        <v>4600</v>
      </c>
      <c r="F19" s="435"/>
      <c r="G19" s="435">
        <v>22358</v>
      </c>
      <c r="H19" s="435">
        <v>79424</v>
      </c>
      <c r="I19" s="435">
        <v>14432</v>
      </c>
      <c r="J19" s="619">
        <v>176162</v>
      </c>
      <c r="K19" s="619">
        <v>142057</v>
      </c>
      <c r="L19" s="619">
        <v>154685</v>
      </c>
      <c r="M19" s="435"/>
      <c r="N19" s="619" t="s">
        <v>36</v>
      </c>
      <c r="O19" s="619"/>
      <c r="P19" s="619"/>
      <c r="Q19" s="619"/>
      <c r="R19" s="619">
        <v>0</v>
      </c>
      <c r="S19" s="435">
        <v>153579</v>
      </c>
      <c r="T19" s="435"/>
    </row>
    <row r="20" spans="1:20" ht="18" customHeight="1">
      <c r="A20" s="437" t="s">
        <v>473</v>
      </c>
      <c r="B20" s="438" t="s">
        <v>474</v>
      </c>
      <c r="C20" s="435">
        <v>1248</v>
      </c>
      <c r="D20" s="435">
        <v>1725</v>
      </c>
      <c r="E20" s="435"/>
      <c r="F20" s="435">
        <v>1700</v>
      </c>
      <c r="G20" s="435"/>
      <c r="H20" s="435">
        <v>918</v>
      </c>
      <c r="I20" s="435">
        <v>1594</v>
      </c>
      <c r="J20" s="619">
        <v>720</v>
      </c>
      <c r="K20" s="619">
        <v>1440</v>
      </c>
      <c r="L20" s="619">
        <v>870</v>
      </c>
      <c r="M20" s="435">
        <v>78257</v>
      </c>
      <c r="N20" s="619">
        <v>79402</v>
      </c>
      <c r="O20" s="619">
        <v>187325</v>
      </c>
      <c r="P20" s="619"/>
      <c r="Q20" s="619">
        <v>0</v>
      </c>
      <c r="R20" s="619">
        <v>0</v>
      </c>
      <c r="S20" s="435">
        <v>1525</v>
      </c>
      <c r="T20" s="435">
        <v>73710</v>
      </c>
    </row>
    <row r="21" spans="1:20" ht="18" customHeight="1">
      <c r="A21" s="437" t="s">
        <v>475</v>
      </c>
      <c r="B21" s="438" t="s">
        <v>476</v>
      </c>
      <c r="C21" s="435">
        <v>24</v>
      </c>
      <c r="D21" s="435">
        <v>28</v>
      </c>
      <c r="E21" s="435"/>
      <c r="F21" s="435">
        <v>14</v>
      </c>
      <c r="G21" s="435"/>
      <c r="H21" s="435">
        <v>3</v>
      </c>
      <c r="I21" s="435">
        <v>1</v>
      </c>
      <c r="J21" s="619">
        <v>1</v>
      </c>
      <c r="K21" s="619">
        <v>1</v>
      </c>
      <c r="L21" s="619">
        <v>1</v>
      </c>
      <c r="M21" s="435">
        <v>18514</v>
      </c>
      <c r="N21" s="619">
        <v>20846</v>
      </c>
      <c r="O21" s="619">
        <v>54462</v>
      </c>
      <c r="P21" s="619"/>
      <c r="Q21" s="619">
        <v>0</v>
      </c>
      <c r="R21" s="619">
        <v>0</v>
      </c>
      <c r="S21" s="435">
        <v>25</v>
      </c>
      <c r="T21" s="435">
        <v>111062</v>
      </c>
    </row>
    <row r="22" spans="1:20" ht="18" customHeight="1">
      <c r="A22" s="437" t="s">
        <v>477</v>
      </c>
      <c r="B22" s="438" t="s">
        <v>478</v>
      </c>
      <c r="C22" s="435">
        <v>23872</v>
      </c>
      <c r="D22" s="435">
        <v>39892</v>
      </c>
      <c r="E22" s="435"/>
      <c r="F22" s="435">
        <v>7920</v>
      </c>
      <c r="G22" s="435"/>
      <c r="H22" s="435">
        <v>1923</v>
      </c>
      <c r="I22" s="435">
        <v>37994</v>
      </c>
      <c r="J22" s="619">
        <v>36280</v>
      </c>
      <c r="K22" s="619">
        <v>20690</v>
      </c>
      <c r="L22" s="619">
        <v>31580</v>
      </c>
      <c r="M22" s="435">
        <v>22345</v>
      </c>
      <c r="N22" s="619">
        <v>29837</v>
      </c>
      <c r="O22" s="619">
        <v>35000</v>
      </c>
      <c r="P22" s="619"/>
      <c r="Q22" s="619">
        <v>0</v>
      </c>
      <c r="R22" s="619">
        <v>0</v>
      </c>
      <c r="S22" s="435">
        <v>17568</v>
      </c>
      <c r="T22" s="435">
        <v>211827</v>
      </c>
    </row>
    <row r="23" spans="1:20" ht="18" customHeight="1">
      <c r="A23" s="437" t="s">
        <v>479</v>
      </c>
      <c r="B23" s="438" t="s">
        <v>480</v>
      </c>
      <c r="C23" s="435">
        <v>3951</v>
      </c>
      <c r="D23" s="435">
        <v>4512</v>
      </c>
      <c r="E23" s="435"/>
      <c r="F23" s="435">
        <v>2200</v>
      </c>
      <c r="G23" s="435"/>
      <c r="H23" s="435">
        <v>72</v>
      </c>
      <c r="I23" s="435">
        <v>1399</v>
      </c>
      <c r="J23" s="619">
        <v>12300</v>
      </c>
      <c r="K23" s="619">
        <v>2270</v>
      </c>
      <c r="L23" s="619">
        <v>8700</v>
      </c>
      <c r="M23" s="435">
        <v>7097</v>
      </c>
      <c r="N23" s="619">
        <v>6901</v>
      </c>
      <c r="O23" s="619">
        <v>19000</v>
      </c>
      <c r="P23" s="619"/>
      <c r="Q23" s="619">
        <v>0</v>
      </c>
      <c r="R23" s="619">
        <v>0</v>
      </c>
      <c r="S23" s="435">
        <v>775</v>
      </c>
      <c r="T23" s="435">
        <v>33641</v>
      </c>
    </row>
    <row r="24" spans="1:20" ht="18" customHeight="1">
      <c r="A24" s="437">
        <v>6</v>
      </c>
      <c r="B24" s="438" t="s">
        <v>481</v>
      </c>
      <c r="C24" s="435">
        <v>9000</v>
      </c>
      <c r="D24" s="435">
        <v>17005</v>
      </c>
      <c r="E24" s="435">
        <v>34597</v>
      </c>
      <c r="F24" s="435">
        <v>7580</v>
      </c>
      <c r="G24" s="435">
        <v>10968</v>
      </c>
      <c r="H24" s="435">
        <v>12700</v>
      </c>
      <c r="I24" s="435">
        <v>19556</v>
      </c>
      <c r="J24" s="619">
        <v>7115</v>
      </c>
      <c r="K24" s="619">
        <v>4802</v>
      </c>
      <c r="L24" s="619">
        <v>5688</v>
      </c>
      <c r="M24" s="435">
        <v>9293</v>
      </c>
      <c r="N24" s="619">
        <v>18466</v>
      </c>
      <c r="O24" s="619">
        <v>14817</v>
      </c>
      <c r="P24" s="619">
        <v>48630</v>
      </c>
      <c r="Q24" s="619">
        <v>21000</v>
      </c>
      <c r="R24" s="619">
        <v>29477</v>
      </c>
      <c r="S24" s="435">
        <v>7860</v>
      </c>
      <c r="T24" s="435">
        <v>6548</v>
      </c>
    </row>
    <row r="25" spans="1:20" ht="18" customHeight="1">
      <c r="A25" s="594">
        <v>7</v>
      </c>
      <c r="B25" s="595" t="s">
        <v>482</v>
      </c>
      <c r="C25" s="596"/>
      <c r="D25" s="596"/>
      <c r="E25" s="596"/>
      <c r="F25" s="596" t="s">
        <v>36</v>
      </c>
      <c r="G25" s="596"/>
      <c r="H25" s="596"/>
      <c r="I25" s="596"/>
      <c r="J25" s="661">
        <v>0</v>
      </c>
      <c r="K25" s="661"/>
      <c r="L25" s="661"/>
      <c r="M25" s="597"/>
      <c r="N25" s="661"/>
      <c r="O25" s="661"/>
      <c r="P25" s="661"/>
      <c r="Q25" s="661"/>
      <c r="R25" s="661"/>
      <c r="S25" s="597"/>
      <c r="T25" s="597"/>
    </row>
    <row r="26" spans="1:20" ht="18" customHeight="1">
      <c r="A26" s="598"/>
      <c r="B26" s="599" t="s">
        <v>483</v>
      </c>
      <c r="C26" s="591"/>
      <c r="D26" s="591"/>
      <c r="E26" s="591"/>
      <c r="F26" s="591"/>
      <c r="G26" s="591"/>
      <c r="H26" s="591" t="s">
        <v>36</v>
      </c>
      <c r="I26" s="591" t="s">
        <v>36</v>
      </c>
      <c r="J26" s="662">
        <v>0</v>
      </c>
      <c r="K26" s="662">
        <v>0</v>
      </c>
      <c r="L26" s="662"/>
      <c r="M26" s="591"/>
      <c r="N26" s="662"/>
      <c r="O26" s="662"/>
      <c r="P26" s="662"/>
      <c r="Q26" s="662"/>
      <c r="R26" s="662"/>
      <c r="S26" s="591"/>
      <c r="T26" s="591"/>
    </row>
    <row r="27" spans="1:20" ht="18" customHeight="1">
      <c r="A27" s="437"/>
      <c r="B27" s="438" t="s">
        <v>484</v>
      </c>
      <c r="C27" s="435">
        <v>112</v>
      </c>
      <c r="D27" s="435">
        <v>118</v>
      </c>
      <c r="E27" s="435">
        <v>86</v>
      </c>
      <c r="F27" s="435">
        <v>280</v>
      </c>
      <c r="G27" s="435"/>
      <c r="H27" s="435">
        <v>72</v>
      </c>
      <c r="I27" s="435">
        <v>317</v>
      </c>
      <c r="J27" s="619">
        <v>0</v>
      </c>
      <c r="K27" s="619">
        <v>0</v>
      </c>
      <c r="L27" s="619">
        <v>0</v>
      </c>
      <c r="M27" s="435">
        <v>87</v>
      </c>
      <c r="N27" s="619">
        <v>39</v>
      </c>
      <c r="O27" s="619">
        <v>92</v>
      </c>
      <c r="P27" s="619"/>
      <c r="Q27" s="619">
        <v>0</v>
      </c>
      <c r="R27" s="619">
        <v>0</v>
      </c>
      <c r="S27" s="435">
        <v>915</v>
      </c>
      <c r="T27" s="435">
        <v>122</v>
      </c>
    </row>
    <row r="28" spans="1:20" ht="18" customHeight="1">
      <c r="A28" s="437"/>
      <c r="B28" s="438" t="s">
        <v>589</v>
      </c>
      <c r="C28" s="435">
        <v>234</v>
      </c>
      <c r="D28" s="435">
        <v>2357</v>
      </c>
      <c r="E28" s="435">
        <v>15</v>
      </c>
      <c r="F28" s="435">
        <v>14000</v>
      </c>
      <c r="G28" s="435"/>
      <c r="H28" s="435">
        <v>1762</v>
      </c>
      <c r="I28" s="435">
        <v>12</v>
      </c>
      <c r="J28" s="619">
        <v>0</v>
      </c>
      <c r="K28" s="619">
        <v>0</v>
      </c>
      <c r="L28" s="619">
        <v>0</v>
      </c>
      <c r="M28" s="435">
        <v>38</v>
      </c>
      <c r="N28" s="619">
        <v>13</v>
      </c>
      <c r="O28" s="619">
        <v>41</v>
      </c>
      <c r="P28" s="619"/>
      <c r="Q28" s="619">
        <v>0</v>
      </c>
      <c r="R28" s="619"/>
      <c r="S28" s="435">
        <v>225</v>
      </c>
      <c r="T28" s="435">
        <v>20</v>
      </c>
    </row>
    <row r="29" spans="1:20" ht="18" customHeight="1">
      <c r="A29" s="594">
        <v>8</v>
      </c>
      <c r="B29" s="600" t="s">
        <v>486</v>
      </c>
      <c r="C29" s="597">
        <v>0</v>
      </c>
      <c r="D29" s="597"/>
      <c r="E29" s="597"/>
      <c r="F29" s="597"/>
      <c r="G29" s="597"/>
      <c r="H29" s="597" t="s">
        <v>36</v>
      </c>
      <c r="I29" s="597">
        <v>0</v>
      </c>
      <c r="J29" s="661"/>
      <c r="K29" s="661"/>
      <c r="L29" s="661"/>
      <c r="M29" s="597"/>
      <c r="N29" s="661"/>
      <c r="O29" s="661"/>
      <c r="P29" s="661"/>
      <c r="Q29" s="661"/>
      <c r="R29" s="661"/>
      <c r="S29" s="597"/>
      <c r="T29" s="597">
        <v>0</v>
      </c>
    </row>
    <row r="30" spans="1:20" ht="18" customHeight="1">
      <c r="A30" s="598"/>
      <c r="B30" s="601" t="s">
        <v>487</v>
      </c>
      <c r="C30" s="591"/>
      <c r="D30" s="591"/>
      <c r="E30" s="591"/>
      <c r="F30" s="591"/>
      <c r="G30" s="591"/>
      <c r="H30" s="591"/>
      <c r="I30" s="591"/>
      <c r="J30" s="662"/>
      <c r="K30" s="662"/>
      <c r="L30" s="662"/>
      <c r="M30" s="591"/>
      <c r="N30" s="662"/>
      <c r="O30" s="662"/>
      <c r="P30" s="662"/>
      <c r="Q30" s="662"/>
      <c r="R30" s="662"/>
      <c r="S30" s="591"/>
      <c r="T30" s="591"/>
    </row>
    <row r="31" spans="1:20" ht="18" customHeight="1">
      <c r="A31" s="437"/>
      <c r="B31" s="438" t="s">
        <v>484</v>
      </c>
      <c r="C31" s="435">
        <v>25536</v>
      </c>
      <c r="D31" s="435">
        <v>72000</v>
      </c>
      <c r="E31" s="435">
        <v>98009</v>
      </c>
      <c r="F31" s="435">
        <v>82588</v>
      </c>
      <c r="G31" s="435">
        <v>2112</v>
      </c>
      <c r="H31" s="435">
        <v>18252</v>
      </c>
      <c r="I31" s="435">
        <v>224587</v>
      </c>
      <c r="J31" s="619">
        <v>84425</v>
      </c>
      <c r="K31" s="619">
        <v>26460</v>
      </c>
      <c r="L31" s="619">
        <v>34840</v>
      </c>
      <c r="M31" s="435">
        <v>131762</v>
      </c>
      <c r="N31" s="619">
        <v>63015</v>
      </c>
      <c r="O31" s="619">
        <v>78440</v>
      </c>
      <c r="P31" s="619">
        <v>0</v>
      </c>
      <c r="Q31" s="619">
        <v>114344</v>
      </c>
      <c r="R31" s="619">
        <v>180618</v>
      </c>
      <c r="S31" s="435">
        <v>89792</v>
      </c>
      <c r="T31" s="435">
        <v>73180</v>
      </c>
    </row>
    <row r="32" spans="1:20" ht="18" customHeight="1">
      <c r="A32" s="437"/>
      <c r="B32" s="438" t="s">
        <v>485</v>
      </c>
      <c r="C32" s="435">
        <v>3876</v>
      </c>
      <c r="D32" s="435">
        <v>28800</v>
      </c>
      <c r="E32" s="435">
        <v>20583</v>
      </c>
      <c r="F32" s="435">
        <v>50510</v>
      </c>
      <c r="G32" s="435">
        <v>844</v>
      </c>
      <c r="H32" s="435">
        <v>29022</v>
      </c>
      <c r="I32" s="435">
        <v>88103</v>
      </c>
      <c r="J32" s="619">
        <v>33770</v>
      </c>
      <c r="K32" s="619">
        <v>15648</v>
      </c>
      <c r="L32" s="619">
        <v>18423</v>
      </c>
      <c r="M32" s="435">
        <v>51198</v>
      </c>
      <c r="N32" s="619">
        <v>19395</v>
      </c>
      <c r="O32" s="619">
        <v>17618</v>
      </c>
      <c r="P32" s="619">
        <v>0</v>
      </c>
      <c r="Q32" s="619">
        <v>45737</v>
      </c>
      <c r="R32" s="619">
        <v>72247</v>
      </c>
      <c r="S32" s="435">
        <v>22976</v>
      </c>
      <c r="T32" s="435">
        <v>15915</v>
      </c>
    </row>
    <row r="33" ht="12">
      <c r="A33" s="602"/>
    </row>
    <row r="34" ht="12">
      <c r="A34" s="602"/>
    </row>
    <row r="35" ht="12">
      <c r="A35" s="602"/>
    </row>
    <row r="36" ht="12">
      <c r="A36" s="602"/>
    </row>
    <row r="37" spans="1:2" ht="20.25">
      <c r="A37" s="603" t="s">
        <v>507</v>
      </c>
      <c r="B37" s="578"/>
    </row>
    <row r="38" spans="1:16" ht="12">
      <c r="A38" s="602"/>
      <c r="P38" s="415" t="s">
        <v>588</v>
      </c>
    </row>
    <row r="39" ht="12">
      <c r="A39" s="602"/>
    </row>
    <row r="40" ht="12">
      <c r="A40" s="602"/>
    </row>
    <row r="41" spans="1:19" ht="12.75">
      <c r="A41" s="604" t="s">
        <v>458</v>
      </c>
      <c r="B41" s="665" t="s">
        <v>459</v>
      </c>
      <c r="C41" s="580" t="s">
        <v>591</v>
      </c>
      <c r="D41" s="581"/>
      <c r="E41" s="581"/>
      <c r="F41" s="581"/>
      <c r="G41" s="582"/>
      <c r="H41" s="582"/>
      <c r="I41" s="582"/>
      <c r="J41" s="605"/>
      <c r="K41" s="605"/>
      <c r="L41" s="582"/>
      <c r="M41" s="582"/>
      <c r="N41" s="582"/>
      <c r="O41" s="582"/>
      <c r="P41" s="582"/>
      <c r="Q41" s="583"/>
      <c r="R41" s="582"/>
      <c r="S41" s="583"/>
    </row>
    <row r="42" spans="1:18" ht="18" customHeight="1">
      <c r="A42" s="606"/>
      <c r="B42" s="666" t="s">
        <v>488</v>
      </c>
      <c r="C42" s="585" t="s">
        <v>511</v>
      </c>
      <c r="D42" s="586" t="s">
        <v>508</v>
      </c>
      <c r="E42" s="587" t="s">
        <v>512</v>
      </c>
      <c r="F42" s="588" t="s">
        <v>573</v>
      </c>
      <c r="G42" s="588"/>
      <c r="H42" s="587" t="s">
        <v>518</v>
      </c>
      <c r="I42" s="588" t="s">
        <v>519</v>
      </c>
      <c r="J42" s="698" t="s">
        <v>12</v>
      </c>
      <c r="K42" s="699"/>
      <c r="L42" s="589" t="s">
        <v>525</v>
      </c>
      <c r="M42" s="590" t="s">
        <v>526</v>
      </c>
      <c r="N42" s="589" t="s">
        <v>527</v>
      </c>
      <c r="O42" s="698" t="s">
        <v>612</v>
      </c>
      <c r="P42" s="590" t="s">
        <v>126</v>
      </c>
      <c r="Q42" s="590" t="s">
        <v>532</v>
      </c>
      <c r="R42" s="583"/>
    </row>
    <row r="43" spans="1:18" ht="18" customHeight="1">
      <c r="A43" s="606">
        <v>1</v>
      </c>
      <c r="B43" s="667" t="s">
        <v>460</v>
      </c>
      <c r="C43" s="619" t="s">
        <v>510</v>
      </c>
      <c r="D43" s="619" t="s">
        <v>509</v>
      </c>
      <c r="E43" s="591" t="s">
        <v>513</v>
      </c>
      <c r="F43" s="591" t="s">
        <v>515</v>
      </c>
      <c r="G43" s="591" t="s">
        <v>514</v>
      </c>
      <c r="H43" s="662" t="s">
        <v>516</v>
      </c>
      <c r="I43" s="663" t="s">
        <v>517</v>
      </c>
      <c r="J43" s="591" t="s">
        <v>521</v>
      </c>
      <c r="K43" s="591" t="s">
        <v>522</v>
      </c>
      <c r="L43" s="591" t="s">
        <v>523</v>
      </c>
      <c r="M43" s="591" t="s">
        <v>524</v>
      </c>
      <c r="N43" s="662" t="s">
        <v>528</v>
      </c>
      <c r="O43" s="619" t="s">
        <v>529</v>
      </c>
      <c r="P43" s="435" t="s">
        <v>530</v>
      </c>
      <c r="Q43" s="593" t="s">
        <v>531</v>
      </c>
      <c r="R43" s="684" t="s">
        <v>36</v>
      </c>
    </row>
    <row r="44" spans="1:18" ht="18" customHeight="1">
      <c r="A44" s="606">
        <v>2</v>
      </c>
      <c r="B44" s="667" t="s">
        <v>461</v>
      </c>
      <c r="C44" s="619">
        <v>533</v>
      </c>
      <c r="D44" s="619">
        <v>1081</v>
      </c>
      <c r="E44" s="435">
        <v>1541</v>
      </c>
      <c r="F44" s="619">
        <v>1067</v>
      </c>
      <c r="G44" s="619">
        <v>583</v>
      </c>
      <c r="H44" s="619">
        <v>663</v>
      </c>
      <c r="I44" s="619">
        <v>894</v>
      </c>
      <c r="J44" s="435">
        <v>886</v>
      </c>
      <c r="K44" s="435">
        <v>566</v>
      </c>
      <c r="L44" s="435">
        <v>1092</v>
      </c>
      <c r="M44" s="435">
        <v>1374</v>
      </c>
      <c r="N44" s="619">
        <v>818</v>
      </c>
      <c r="O44" s="619">
        <v>1348</v>
      </c>
      <c r="P44" s="435">
        <v>642</v>
      </c>
      <c r="Q44" s="435">
        <v>557</v>
      </c>
      <c r="R44" s="435"/>
    </row>
    <row r="45" spans="1:18" ht="18" customHeight="1">
      <c r="A45" s="606" t="s">
        <v>36</v>
      </c>
      <c r="B45" s="667" t="s">
        <v>462</v>
      </c>
      <c r="C45" s="619">
        <v>3</v>
      </c>
      <c r="D45" s="619">
        <v>4</v>
      </c>
      <c r="E45" s="435">
        <v>10</v>
      </c>
      <c r="F45" s="619">
        <v>7</v>
      </c>
      <c r="G45" s="619">
        <v>3</v>
      </c>
      <c r="H45" s="619">
        <v>8</v>
      </c>
      <c r="I45" s="619">
        <v>11</v>
      </c>
      <c r="J45" s="435">
        <v>6</v>
      </c>
      <c r="K45" s="435">
        <v>4</v>
      </c>
      <c r="L45" s="435">
        <v>1</v>
      </c>
      <c r="M45" s="435">
        <v>5</v>
      </c>
      <c r="N45" s="619">
        <v>4</v>
      </c>
      <c r="O45" s="619">
        <v>5</v>
      </c>
      <c r="P45" s="435"/>
      <c r="Q45" s="435">
        <v>2</v>
      </c>
      <c r="R45" s="435"/>
    </row>
    <row r="46" spans="1:18" ht="18" customHeight="1">
      <c r="A46" s="606">
        <v>3</v>
      </c>
      <c r="B46" s="667" t="s">
        <v>463</v>
      </c>
      <c r="C46" s="619">
        <v>559715</v>
      </c>
      <c r="D46" s="619">
        <v>957646</v>
      </c>
      <c r="E46" s="435">
        <v>1740329</v>
      </c>
      <c r="F46" s="619">
        <v>1078912</v>
      </c>
      <c r="G46" s="619">
        <v>664000</v>
      </c>
      <c r="H46" s="619">
        <v>1592714</v>
      </c>
      <c r="I46" s="619">
        <v>1429115</v>
      </c>
      <c r="J46" s="435">
        <v>908148</v>
      </c>
      <c r="K46" s="435">
        <v>1632000</v>
      </c>
      <c r="L46" s="435">
        <v>1709</v>
      </c>
      <c r="M46" s="435">
        <v>977827</v>
      </c>
      <c r="N46" s="619">
        <v>689</v>
      </c>
      <c r="O46" s="619">
        <v>1499968</v>
      </c>
      <c r="P46" s="435">
        <v>1032165</v>
      </c>
      <c r="Q46" s="435">
        <v>1843510</v>
      </c>
      <c r="R46" s="435"/>
    </row>
    <row r="47" spans="1:18" ht="18" customHeight="1">
      <c r="A47" s="436">
        <v>4</v>
      </c>
      <c r="B47" s="667" t="s">
        <v>464</v>
      </c>
      <c r="C47" s="619">
        <v>431480</v>
      </c>
      <c r="D47" s="619">
        <v>19154</v>
      </c>
      <c r="E47" s="435">
        <v>246529</v>
      </c>
      <c r="F47" s="619">
        <v>183377</v>
      </c>
      <c r="G47" s="619">
        <v>105000</v>
      </c>
      <c r="H47" s="619">
        <v>405892</v>
      </c>
      <c r="I47" s="619">
        <v>25988</v>
      </c>
      <c r="J47" s="435">
        <v>0</v>
      </c>
      <c r="K47" s="435">
        <v>0</v>
      </c>
      <c r="L47" s="435"/>
      <c r="M47" s="435">
        <v>171204</v>
      </c>
      <c r="N47" s="619"/>
      <c r="O47" s="619">
        <v>310067</v>
      </c>
      <c r="P47" s="435"/>
      <c r="Q47" s="435">
        <v>263358</v>
      </c>
      <c r="R47" s="435"/>
    </row>
    <row r="48" spans="1:18" ht="18" customHeight="1">
      <c r="A48" s="436" t="s">
        <v>465</v>
      </c>
      <c r="B48" s="667" t="s">
        <v>466</v>
      </c>
      <c r="C48" s="619">
        <v>0</v>
      </c>
      <c r="D48" s="619"/>
      <c r="E48" s="435">
        <v>0</v>
      </c>
      <c r="F48" s="619">
        <v>149771</v>
      </c>
      <c r="G48" s="619">
        <v>75000</v>
      </c>
      <c r="H48" s="619">
        <v>86132</v>
      </c>
      <c r="I48" s="619">
        <v>154570</v>
      </c>
      <c r="J48" s="435">
        <v>100763</v>
      </c>
      <c r="K48" s="435">
        <v>130000</v>
      </c>
      <c r="L48" s="435">
        <v>233</v>
      </c>
      <c r="M48" s="435">
        <v>129372</v>
      </c>
      <c r="N48" s="619"/>
      <c r="O48" s="619">
        <v>269907</v>
      </c>
      <c r="P48" s="435">
        <v>90432</v>
      </c>
      <c r="Q48" s="435">
        <v>368792</v>
      </c>
      <c r="R48" s="435"/>
    </row>
    <row r="49" spans="1:18" ht="18" customHeight="1">
      <c r="A49" s="436" t="s">
        <v>467</v>
      </c>
      <c r="B49" s="667" t="s">
        <v>468</v>
      </c>
      <c r="C49" s="619">
        <v>128235</v>
      </c>
      <c r="D49" s="619"/>
      <c r="E49" s="435">
        <v>56172</v>
      </c>
      <c r="F49" s="619">
        <v>33610</v>
      </c>
      <c r="G49" s="619">
        <v>30000</v>
      </c>
      <c r="H49" s="619">
        <v>355387</v>
      </c>
      <c r="I49" s="619">
        <v>51740</v>
      </c>
      <c r="J49" s="435">
        <v>40560</v>
      </c>
      <c r="K49" s="435">
        <v>195000</v>
      </c>
      <c r="L49" s="435">
        <v>800</v>
      </c>
      <c r="M49" s="435">
        <v>41832</v>
      </c>
      <c r="N49" s="619">
        <v>158</v>
      </c>
      <c r="O49" s="619">
        <v>40160</v>
      </c>
      <c r="P49" s="435" t="s">
        <v>36</v>
      </c>
      <c r="Q49" s="435"/>
      <c r="R49" s="435"/>
    </row>
    <row r="50" spans="1:18" ht="18" customHeight="1">
      <c r="A50" s="435"/>
      <c r="B50" s="667" t="s">
        <v>469</v>
      </c>
      <c r="C50" s="619"/>
      <c r="D50" s="619"/>
      <c r="E50" s="435">
        <v>68073</v>
      </c>
      <c r="F50" s="619">
        <v>0</v>
      </c>
      <c r="G50" s="619">
        <v>0</v>
      </c>
      <c r="H50" s="619">
        <v>136637</v>
      </c>
      <c r="I50" s="619">
        <v>158200</v>
      </c>
      <c r="J50" s="435"/>
      <c r="K50" s="435"/>
      <c r="L50" s="435"/>
      <c r="M50" s="435"/>
      <c r="N50" s="619"/>
      <c r="O50" s="619">
        <v>297607</v>
      </c>
      <c r="P50" s="435"/>
      <c r="Q50" s="435"/>
      <c r="R50" s="435"/>
    </row>
    <row r="51" spans="1:18" ht="18" customHeight="1">
      <c r="A51" s="435">
        <v>1</v>
      </c>
      <c r="B51" s="667" t="s">
        <v>470</v>
      </c>
      <c r="C51" s="619"/>
      <c r="D51" s="619"/>
      <c r="E51" s="435">
        <v>0</v>
      </c>
      <c r="F51" s="619">
        <v>133296</v>
      </c>
      <c r="G51" s="619">
        <v>91000</v>
      </c>
      <c r="H51" s="619">
        <v>0</v>
      </c>
      <c r="I51" s="619">
        <v>0</v>
      </c>
      <c r="J51" s="435">
        <v>133173</v>
      </c>
      <c r="K51" s="435">
        <v>10000</v>
      </c>
      <c r="L51" s="435">
        <v>174</v>
      </c>
      <c r="M51" s="435">
        <v>145381</v>
      </c>
      <c r="N51" s="619"/>
      <c r="O51" s="619">
        <v>0</v>
      </c>
      <c r="P51" s="435">
        <v>2012</v>
      </c>
      <c r="Q51" s="435">
        <v>72158</v>
      </c>
      <c r="R51" s="435"/>
    </row>
    <row r="52" spans="1:18" ht="18" customHeight="1">
      <c r="A52" s="436" t="s">
        <v>467</v>
      </c>
      <c r="B52" s="667" t="s">
        <v>471</v>
      </c>
      <c r="C52" s="619"/>
      <c r="D52" s="619"/>
      <c r="E52" s="435">
        <v>24510</v>
      </c>
      <c r="F52" s="619">
        <v>50081</v>
      </c>
      <c r="G52" s="619">
        <v>14000</v>
      </c>
      <c r="H52" s="619">
        <v>26925</v>
      </c>
      <c r="I52" s="619">
        <v>47820</v>
      </c>
      <c r="J52" s="435"/>
      <c r="K52" s="435"/>
      <c r="L52" s="435">
        <v>59</v>
      </c>
      <c r="M52" s="435">
        <v>25823</v>
      </c>
      <c r="N52" s="619"/>
      <c r="O52" s="619">
        <v>142047</v>
      </c>
      <c r="P52" s="435"/>
      <c r="Q52" s="435"/>
      <c r="R52" s="435"/>
    </row>
    <row r="53" spans="1:18" ht="18" customHeight="1">
      <c r="A53" s="435"/>
      <c r="B53" s="667" t="s">
        <v>469</v>
      </c>
      <c r="C53" s="619"/>
      <c r="D53" s="619"/>
      <c r="E53" s="435">
        <v>131000</v>
      </c>
      <c r="F53" s="619"/>
      <c r="G53" s="619"/>
      <c r="H53" s="619">
        <v>68913</v>
      </c>
      <c r="I53" s="619">
        <v>56515</v>
      </c>
      <c r="J53" s="435"/>
      <c r="K53" s="435"/>
      <c r="L53" s="435"/>
      <c r="M53" s="435"/>
      <c r="N53" s="619"/>
      <c r="O53" s="619">
        <v>142047</v>
      </c>
      <c r="P53" s="435"/>
      <c r="Q53" s="435"/>
      <c r="R53" s="435"/>
    </row>
    <row r="54" spans="1:18" ht="18" customHeight="1">
      <c r="A54" s="435" t="s">
        <v>465</v>
      </c>
      <c r="B54" s="667" t="s">
        <v>472</v>
      </c>
      <c r="C54" s="619">
        <v>0</v>
      </c>
      <c r="D54" s="619">
        <v>79000</v>
      </c>
      <c r="E54" s="435">
        <v>0</v>
      </c>
      <c r="F54" s="619">
        <v>39000</v>
      </c>
      <c r="G54" s="619">
        <v>9000</v>
      </c>
      <c r="H54" s="619">
        <v>0</v>
      </c>
      <c r="I54" s="619">
        <v>0</v>
      </c>
      <c r="J54" s="435">
        <v>50000</v>
      </c>
      <c r="K54" s="435">
        <v>55000</v>
      </c>
      <c r="L54" s="435">
        <v>491</v>
      </c>
      <c r="M54" s="435">
        <v>111696</v>
      </c>
      <c r="N54" s="619">
        <v>0</v>
      </c>
      <c r="O54" s="619">
        <v>0</v>
      </c>
      <c r="P54" s="435"/>
      <c r="Q54" s="435"/>
      <c r="R54" s="435"/>
    </row>
    <row r="55" spans="1:18" ht="18" customHeight="1">
      <c r="A55" s="435" t="s">
        <v>467</v>
      </c>
      <c r="B55" s="667" t="s">
        <v>471</v>
      </c>
      <c r="C55" s="619">
        <v>0</v>
      </c>
      <c r="D55" s="619">
        <v>878646</v>
      </c>
      <c r="E55" s="435">
        <v>171701</v>
      </c>
      <c r="F55" s="619">
        <v>144377</v>
      </c>
      <c r="G55" s="619">
        <v>96000</v>
      </c>
      <c r="H55" s="619">
        <v>336979</v>
      </c>
      <c r="I55" s="619">
        <v>149532</v>
      </c>
      <c r="J55" s="435">
        <v>0</v>
      </c>
      <c r="K55" s="435"/>
      <c r="L55" s="435">
        <v>1218</v>
      </c>
      <c r="M55" s="435">
        <v>59508</v>
      </c>
      <c r="N55" s="619">
        <v>1</v>
      </c>
      <c r="O55" s="619">
        <v>168020</v>
      </c>
      <c r="P55" s="435"/>
      <c r="Q55" s="435"/>
      <c r="R55" s="435"/>
    </row>
    <row r="56" spans="1:18" ht="18" customHeight="1">
      <c r="A56" s="435" t="s">
        <v>473</v>
      </c>
      <c r="B56" s="667" t="s">
        <v>474</v>
      </c>
      <c r="C56" s="619"/>
      <c r="D56" s="619"/>
      <c r="E56" s="435">
        <v>785</v>
      </c>
      <c r="F56" s="619" t="s">
        <v>533</v>
      </c>
      <c r="G56" s="619" t="s">
        <v>539</v>
      </c>
      <c r="H56" s="619">
        <v>98467</v>
      </c>
      <c r="I56" s="619">
        <v>108936</v>
      </c>
      <c r="J56" s="435">
        <v>0</v>
      </c>
      <c r="K56" s="435">
        <v>1600</v>
      </c>
      <c r="L56" s="435">
        <v>233</v>
      </c>
      <c r="M56" s="435">
        <v>3</v>
      </c>
      <c r="N56" s="619"/>
      <c r="O56" s="619">
        <v>126</v>
      </c>
      <c r="P56" s="435"/>
      <c r="Q56" s="435"/>
      <c r="R56" s="435"/>
    </row>
    <row r="57" spans="1:18" ht="18" customHeight="1">
      <c r="A57" s="435" t="s">
        <v>475</v>
      </c>
      <c r="B57" s="667" t="s">
        <v>476</v>
      </c>
      <c r="C57" s="619"/>
      <c r="D57" s="619"/>
      <c r="E57" s="435">
        <v>757</v>
      </c>
      <c r="F57" s="619" t="s">
        <v>534</v>
      </c>
      <c r="G57" s="619" t="s">
        <v>540</v>
      </c>
      <c r="H57" s="619">
        <v>33489</v>
      </c>
      <c r="I57" s="619">
        <v>45720</v>
      </c>
      <c r="J57" s="435">
        <v>0</v>
      </c>
      <c r="K57" s="435">
        <v>60</v>
      </c>
      <c r="L57" s="435">
        <v>56</v>
      </c>
      <c r="M57" s="435">
        <v>78</v>
      </c>
      <c r="N57" s="619"/>
      <c r="O57" s="619">
        <v>171</v>
      </c>
      <c r="P57" s="435"/>
      <c r="Q57" s="435"/>
      <c r="R57" s="435"/>
    </row>
    <row r="58" spans="1:18" ht="18" customHeight="1">
      <c r="A58" s="435" t="s">
        <v>477</v>
      </c>
      <c r="B58" s="667" t="s">
        <v>478</v>
      </c>
      <c r="C58" s="619"/>
      <c r="D58" s="619"/>
      <c r="E58" s="435">
        <v>7</v>
      </c>
      <c r="F58" s="619" t="s">
        <v>541</v>
      </c>
      <c r="G58" s="619" t="s">
        <v>613</v>
      </c>
      <c r="H58" s="619">
        <v>35535</v>
      </c>
      <c r="I58" s="619">
        <v>40064</v>
      </c>
      <c r="J58" s="435">
        <v>0</v>
      </c>
      <c r="K58" s="435">
        <v>235840</v>
      </c>
      <c r="L58" s="435">
        <v>170</v>
      </c>
      <c r="M58" s="435">
        <v>1</v>
      </c>
      <c r="N58" s="619"/>
      <c r="O58" s="619">
        <v>1</v>
      </c>
      <c r="P58" s="435"/>
      <c r="Q58" s="435"/>
      <c r="R58" s="435"/>
    </row>
    <row r="59" spans="1:18" ht="18" customHeight="1">
      <c r="A59" s="435" t="s">
        <v>479</v>
      </c>
      <c r="B59" s="667" t="s">
        <v>480</v>
      </c>
      <c r="C59" s="619"/>
      <c r="D59" s="619"/>
      <c r="E59" s="435">
        <v>10</v>
      </c>
      <c r="F59" s="619" t="s">
        <v>535</v>
      </c>
      <c r="G59" s="619">
        <v>9000</v>
      </c>
      <c r="H59" s="619">
        <v>35535</v>
      </c>
      <c r="I59" s="619">
        <v>11780</v>
      </c>
      <c r="J59" s="435">
        <v>0</v>
      </c>
      <c r="K59" s="435">
        <v>36556</v>
      </c>
      <c r="L59" s="435">
        <v>20</v>
      </c>
      <c r="M59" s="435">
        <v>1</v>
      </c>
      <c r="N59" s="619"/>
      <c r="O59" s="619">
        <v>4</v>
      </c>
      <c r="P59" s="435"/>
      <c r="Q59" s="435"/>
      <c r="R59" s="435"/>
    </row>
    <row r="60" spans="1:18" ht="18" customHeight="1">
      <c r="A60" s="435">
        <v>6</v>
      </c>
      <c r="B60" s="667" t="s">
        <v>481</v>
      </c>
      <c r="C60" s="619">
        <v>262</v>
      </c>
      <c r="D60" s="619">
        <v>42810</v>
      </c>
      <c r="E60" s="435">
        <v>105120</v>
      </c>
      <c r="F60" s="619">
        <v>153184</v>
      </c>
      <c r="G60" s="619">
        <v>100147</v>
      </c>
      <c r="H60" s="619">
        <v>3084</v>
      </c>
      <c r="I60" s="619">
        <v>29671</v>
      </c>
      <c r="J60" s="435">
        <v>202916</v>
      </c>
      <c r="K60" s="435">
        <v>248064</v>
      </c>
      <c r="L60" s="435">
        <v>629</v>
      </c>
      <c r="M60" s="435">
        <v>15418</v>
      </c>
      <c r="N60" s="619">
        <v>19925</v>
      </c>
      <c r="O60" s="619">
        <v>23582</v>
      </c>
      <c r="P60" s="435"/>
      <c r="Q60" s="435"/>
      <c r="R60" s="435"/>
    </row>
    <row r="61" spans="1:18" ht="18" customHeight="1">
      <c r="A61" s="596">
        <v>7</v>
      </c>
      <c r="B61" s="668" t="s">
        <v>482</v>
      </c>
      <c r="C61" s="664">
        <v>108</v>
      </c>
      <c r="D61" s="664">
        <v>27</v>
      </c>
      <c r="E61" s="596"/>
      <c r="F61" s="664">
        <v>0</v>
      </c>
      <c r="G61" s="664">
        <v>0</v>
      </c>
      <c r="H61" s="664"/>
      <c r="I61" s="661">
        <v>0</v>
      </c>
      <c r="J61" s="597"/>
      <c r="K61" s="597"/>
      <c r="L61" s="597"/>
      <c r="M61" s="597"/>
      <c r="N61" s="661"/>
      <c r="O61" s="661"/>
      <c r="P61" s="597"/>
      <c r="Q61" s="597"/>
      <c r="R61" s="597"/>
    </row>
    <row r="62" spans="1:18" ht="18" customHeight="1">
      <c r="A62" s="591"/>
      <c r="B62" s="669" t="s">
        <v>483</v>
      </c>
      <c r="C62" s="662"/>
      <c r="D62" s="662"/>
      <c r="E62" s="591"/>
      <c r="F62" s="662">
        <v>0</v>
      </c>
      <c r="G62" s="662">
        <v>0</v>
      </c>
      <c r="H62" s="662"/>
      <c r="I62" s="662">
        <v>0</v>
      </c>
      <c r="J62" s="591"/>
      <c r="K62" s="591"/>
      <c r="L62" s="591"/>
      <c r="M62" s="591"/>
      <c r="N62" s="662"/>
      <c r="O62" s="662"/>
      <c r="P62" s="591"/>
      <c r="Q62" s="591"/>
      <c r="R62" s="591"/>
    </row>
    <row r="63" spans="1:18" ht="18" customHeight="1">
      <c r="A63" s="435"/>
      <c r="B63" s="667" t="s">
        <v>484</v>
      </c>
      <c r="C63" s="619">
        <v>108</v>
      </c>
      <c r="D63" s="619">
        <v>27</v>
      </c>
      <c r="E63" s="435">
        <v>242</v>
      </c>
      <c r="F63" s="619">
        <v>56</v>
      </c>
      <c r="G63" s="619">
        <v>163</v>
      </c>
      <c r="H63" s="619">
        <v>12</v>
      </c>
      <c r="I63" s="619">
        <v>0</v>
      </c>
      <c r="J63" s="435">
        <v>506</v>
      </c>
      <c r="K63" s="435"/>
      <c r="L63" s="435">
        <v>8</v>
      </c>
      <c r="M63" s="435">
        <v>0</v>
      </c>
      <c r="N63" s="619">
        <v>0</v>
      </c>
      <c r="O63" s="619">
        <v>0</v>
      </c>
      <c r="P63" s="435"/>
      <c r="Q63" s="435"/>
      <c r="R63" s="435"/>
    </row>
    <row r="64" spans="1:18" ht="18" customHeight="1">
      <c r="A64" s="435"/>
      <c r="B64" s="667" t="s">
        <v>590</v>
      </c>
      <c r="C64" s="619">
        <v>56</v>
      </c>
      <c r="D64" s="619">
        <v>7</v>
      </c>
      <c r="E64" s="435">
        <v>18</v>
      </c>
      <c r="F64" s="619">
        <v>3</v>
      </c>
      <c r="G64" s="619">
        <v>41</v>
      </c>
      <c r="H64" s="619">
        <v>3</v>
      </c>
      <c r="I64" s="619">
        <v>0</v>
      </c>
      <c r="J64" s="435">
        <v>121</v>
      </c>
      <c r="K64" s="435"/>
      <c r="L64" s="435">
        <v>200</v>
      </c>
      <c r="M64" s="435">
        <v>0</v>
      </c>
      <c r="N64" s="619">
        <v>0</v>
      </c>
      <c r="O64" s="619"/>
      <c r="P64" s="435"/>
      <c r="Q64" s="435"/>
      <c r="R64" s="435"/>
    </row>
    <row r="65" spans="1:18" ht="18" customHeight="1">
      <c r="A65" s="596">
        <v>8</v>
      </c>
      <c r="B65" s="670" t="s">
        <v>486</v>
      </c>
      <c r="C65" s="661">
        <v>1896</v>
      </c>
      <c r="D65" s="661">
        <v>237</v>
      </c>
      <c r="E65" s="597"/>
      <c r="F65" s="661">
        <v>0</v>
      </c>
      <c r="G65" s="661">
        <v>0</v>
      </c>
      <c r="H65" s="661">
        <v>0</v>
      </c>
      <c r="I65" s="661">
        <v>0</v>
      </c>
      <c r="J65" s="597" t="s">
        <v>36</v>
      </c>
      <c r="K65" s="597"/>
      <c r="L65" s="597"/>
      <c r="M65" s="597"/>
      <c r="N65" s="661"/>
      <c r="O65" s="661"/>
      <c r="P65" s="597"/>
      <c r="Q65" s="597"/>
      <c r="R65" s="597"/>
    </row>
    <row r="66" spans="1:18" ht="18" customHeight="1">
      <c r="A66" s="591"/>
      <c r="B66" s="671" t="s">
        <v>487</v>
      </c>
      <c r="C66" s="662"/>
      <c r="D66" s="662"/>
      <c r="E66" s="591"/>
      <c r="F66" s="662">
        <v>0</v>
      </c>
      <c r="G66" s="662">
        <v>0</v>
      </c>
      <c r="H66" s="662"/>
      <c r="I66" s="662">
        <v>0</v>
      </c>
      <c r="J66" s="591"/>
      <c r="K66" s="591"/>
      <c r="L66" s="591"/>
      <c r="M66" s="591"/>
      <c r="N66" s="662"/>
      <c r="O66" s="662">
        <v>0</v>
      </c>
      <c r="P66" s="591"/>
      <c r="Q66" s="591"/>
      <c r="R66" s="591"/>
    </row>
    <row r="67" spans="1:18" ht="18" customHeight="1">
      <c r="A67" s="435"/>
      <c r="B67" s="667" t="s">
        <v>484</v>
      </c>
      <c r="C67" s="619">
        <v>1896</v>
      </c>
      <c r="D67" s="619">
        <v>79130</v>
      </c>
      <c r="E67" s="435">
        <v>130436</v>
      </c>
      <c r="F67" s="619">
        <v>117025</v>
      </c>
      <c r="G67" s="619">
        <v>84975</v>
      </c>
      <c r="H67" s="619">
        <v>74491</v>
      </c>
      <c r="I67" s="619">
        <v>96582</v>
      </c>
      <c r="J67" s="435">
        <v>42865</v>
      </c>
      <c r="K67" s="435">
        <v>68475</v>
      </c>
      <c r="L67" s="435">
        <v>190000</v>
      </c>
      <c r="M67" s="435">
        <v>65965</v>
      </c>
      <c r="N67" s="619">
        <v>145</v>
      </c>
      <c r="O67" s="619">
        <v>164002</v>
      </c>
      <c r="P67" s="435">
        <v>90800</v>
      </c>
      <c r="Q67" s="435">
        <v>28474</v>
      </c>
      <c r="R67" s="435"/>
    </row>
    <row r="68" spans="1:18" ht="18" customHeight="1">
      <c r="A68" s="435"/>
      <c r="B68" s="667" t="s">
        <v>485</v>
      </c>
      <c r="C68" s="619">
        <v>1630</v>
      </c>
      <c r="D68" s="619">
        <v>110000</v>
      </c>
      <c r="E68" s="435">
        <v>31296</v>
      </c>
      <c r="F68" s="619">
        <v>35975</v>
      </c>
      <c r="G68" s="619">
        <v>28736</v>
      </c>
      <c r="H68" s="619">
        <v>15885</v>
      </c>
      <c r="I68" s="619">
        <v>22222</v>
      </c>
      <c r="J68" s="435">
        <v>73860</v>
      </c>
      <c r="K68" s="435">
        <v>284670</v>
      </c>
      <c r="L68" s="435">
        <v>75510</v>
      </c>
      <c r="M68" s="435">
        <v>20546</v>
      </c>
      <c r="N68" s="619">
        <v>107</v>
      </c>
      <c r="O68" s="619">
        <v>9384</v>
      </c>
      <c r="P68" s="435">
        <v>36320</v>
      </c>
      <c r="Q68" s="435">
        <v>11389</v>
      </c>
      <c r="R68" s="435"/>
    </row>
    <row r="69" ht="12">
      <c r="B69" s="672"/>
    </row>
    <row r="70" ht="12">
      <c r="B70" s="672"/>
    </row>
    <row r="71" ht="12">
      <c r="B71" s="672"/>
    </row>
    <row r="72" ht="12">
      <c r="B72" s="672"/>
    </row>
    <row r="73" ht="12">
      <c r="B73" s="672"/>
    </row>
    <row r="74" ht="12">
      <c r="B74" s="672"/>
    </row>
    <row r="75" ht="12">
      <c r="B75" s="672"/>
    </row>
    <row r="76" ht="12">
      <c r="B76" s="672"/>
    </row>
    <row r="77" ht="12">
      <c r="B77" s="672"/>
    </row>
    <row r="78" ht="12">
      <c r="B78" s="672"/>
    </row>
    <row r="79" ht="12">
      <c r="B79" s="672"/>
    </row>
    <row r="80" ht="12">
      <c r="B80" s="672"/>
    </row>
    <row r="81" ht="12">
      <c r="B81" s="672"/>
    </row>
    <row r="82" ht="12">
      <c r="B82" s="672"/>
    </row>
    <row r="83" ht="12">
      <c r="B83" s="672"/>
    </row>
    <row r="84" ht="12">
      <c r="B84" s="672"/>
    </row>
    <row r="85" ht="12">
      <c r="B85" s="672"/>
    </row>
    <row r="86" ht="12">
      <c r="B86" s="672"/>
    </row>
    <row r="87" ht="12">
      <c r="B87" s="672"/>
    </row>
    <row r="88" ht="12">
      <c r="B88" s="672"/>
    </row>
    <row r="89" ht="12">
      <c r="B89" s="672"/>
    </row>
    <row r="90" ht="12">
      <c r="B90" s="672"/>
    </row>
    <row r="91" ht="12">
      <c r="B91" s="672"/>
    </row>
  </sheetData>
  <printOptions/>
  <pageMargins left="0.17" right="0.17" top="1" bottom="1" header="0.5" footer="0.5"/>
  <pageSetup horizontalDpi="600" verticalDpi="600" orientation="landscape" scale="69" r:id="rId2"/>
  <rowBreaks count="1" manualBreakCount="1">
    <brk id="36" max="18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0"/>
  <dimension ref="A2:H85"/>
  <sheetViews>
    <sheetView workbookViewId="0" topLeftCell="A1">
      <selection activeCell="E72" sqref="E72"/>
    </sheetView>
  </sheetViews>
  <sheetFormatPr defaultColWidth="9.140625" defaultRowHeight="12.75"/>
  <cols>
    <col min="1" max="1" width="20.421875" style="0" customWidth="1"/>
    <col min="2" max="2" width="11.7109375" style="0" customWidth="1"/>
    <col min="3" max="3" width="12.57421875" style="0" customWidth="1"/>
    <col min="4" max="4" width="11.7109375" style="0" customWidth="1"/>
    <col min="5" max="5" width="11.28125" style="0" customWidth="1"/>
    <col min="7" max="7" width="13.421875" style="0" customWidth="1"/>
  </cols>
  <sheetData>
    <row r="2" ht="12.75">
      <c r="A2" t="s">
        <v>381</v>
      </c>
    </row>
    <row r="5" spans="1:7" ht="12.75">
      <c r="A5" s="49" t="s">
        <v>382</v>
      </c>
      <c r="B5" s="49" t="s">
        <v>217</v>
      </c>
      <c r="C5" s="49" t="s">
        <v>383</v>
      </c>
      <c r="D5" s="49" t="s">
        <v>384</v>
      </c>
      <c r="E5" s="49" t="s">
        <v>385</v>
      </c>
      <c r="F5" s="49" t="s">
        <v>386</v>
      </c>
      <c r="G5" s="49" t="s">
        <v>387</v>
      </c>
    </row>
    <row r="6" spans="1:7" s="101" customFormat="1" ht="12.75">
      <c r="A6" s="240" t="s">
        <v>388</v>
      </c>
      <c r="B6" s="240">
        <v>111</v>
      </c>
      <c r="C6" s="240">
        <f>D6-B6</f>
        <v>163</v>
      </c>
      <c r="D6" s="240">
        <v>274</v>
      </c>
      <c r="E6" s="240">
        <v>27</v>
      </c>
      <c r="F6" s="240">
        <v>167</v>
      </c>
      <c r="G6" s="240">
        <f>SUM(D6:F6)</f>
        <v>468</v>
      </c>
    </row>
    <row r="7" spans="1:7" s="242" customFormat="1" ht="12.75">
      <c r="A7" s="241" t="s">
        <v>389</v>
      </c>
      <c r="B7" s="241">
        <v>2648</v>
      </c>
      <c r="C7" s="241">
        <f aca="true" t="shared" si="0" ref="C7:C53">D7-B7</f>
        <v>899</v>
      </c>
      <c r="D7" s="241">
        <v>3547</v>
      </c>
      <c r="E7" s="241">
        <v>60</v>
      </c>
      <c r="F7" s="241">
        <v>316</v>
      </c>
      <c r="G7" s="241">
        <f aca="true" t="shared" si="1" ref="G7:G53">SUM(D7:F7)</f>
        <v>3923</v>
      </c>
    </row>
    <row r="8" spans="1:7" s="244" customFormat="1" ht="12.75">
      <c r="A8" s="243" t="s">
        <v>390</v>
      </c>
      <c r="B8" s="243">
        <v>1372</v>
      </c>
      <c r="C8" s="243">
        <f t="shared" si="0"/>
        <v>438</v>
      </c>
      <c r="D8" s="243">
        <v>1810</v>
      </c>
      <c r="E8" s="243">
        <v>20</v>
      </c>
      <c r="F8" s="243">
        <v>130</v>
      </c>
      <c r="G8" s="243">
        <f t="shared" si="1"/>
        <v>1960</v>
      </c>
    </row>
    <row r="9" spans="1:7" s="246" customFormat="1" ht="12.75">
      <c r="A9" s="245" t="s">
        <v>391</v>
      </c>
      <c r="B9" s="245">
        <v>282</v>
      </c>
      <c r="C9" s="245">
        <f t="shared" si="0"/>
        <v>530</v>
      </c>
      <c r="D9" s="245">
        <v>812</v>
      </c>
      <c r="E9" s="245">
        <v>180</v>
      </c>
      <c r="F9" s="245">
        <v>478</v>
      </c>
      <c r="G9" s="245">
        <f t="shared" si="1"/>
        <v>1470</v>
      </c>
    </row>
    <row r="10" spans="1:7" s="246" customFormat="1" ht="12.75">
      <c r="A10" s="245" t="s">
        <v>392</v>
      </c>
      <c r="B10" s="245">
        <v>0</v>
      </c>
      <c r="C10" s="245">
        <f t="shared" si="0"/>
        <v>0</v>
      </c>
      <c r="D10" s="245">
        <v>0</v>
      </c>
      <c r="E10" s="245">
        <v>0</v>
      </c>
      <c r="F10" s="245">
        <v>0</v>
      </c>
      <c r="G10" s="245">
        <f t="shared" si="1"/>
        <v>0</v>
      </c>
    </row>
    <row r="11" spans="1:7" s="248" customFormat="1" ht="12.75">
      <c r="A11" s="247" t="s">
        <v>393</v>
      </c>
      <c r="B11" s="247">
        <v>810</v>
      </c>
      <c r="C11" s="247">
        <f t="shared" si="0"/>
        <v>665</v>
      </c>
      <c r="D11" s="247">
        <v>1475</v>
      </c>
      <c r="E11" s="247">
        <v>105</v>
      </c>
      <c r="F11" s="247">
        <v>120</v>
      </c>
      <c r="G11" s="247">
        <f t="shared" si="1"/>
        <v>1700</v>
      </c>
    </row>
    <row r="12" spans="1:7" s="250" customFormat="1" ht="12.75">
      <c r="A12" s="249" t="s">
        <v>394</v>
      </c>
      <c r="B12" s="249">
        <v>470</v>
      </c>
      <c r="C12" s="249">
        <f t="shared" si="0"/>
        <v>203</v>
      </c>
      <c r="D12" s="249">
        <v>673</v>
      </c>
      <c r="E12" s="249">
        <v>39</v>
      </c>
      <c r="F12" s="249">
        <v>445</v>
      </c>
      <c r="G12" s="249">
        <f t="shared" si="1"/>
        <v>1157</v>
      </c>
    </row>
    <row r="13" spans="1:7" s="252" customFormat="1" ht="12.75">
      <c r="A13" s="251" t="s">
        <v>395</v>
      </c>
      <c r="B13" s="251">
        <v>1187</v>
      </c>
      <c r="C13" s="251">
        <f t="shared" si="0"/>
        <v>413</v>
      </c>
      <c r="D13" s="251">
        <v>1600</v>
      </c>
      <c r="E13" s="251">
        <v>46</v>
      </c>
      <c r="F13" s="251">
        <v>72</v>
      </c>
      <c r="G13" s="251">
        <f t="shared" si="1"/>
        <v>1718</v>
      </c>
    </row>
    <row r="14" spans="1:7" s="101" customFormat="1" ht="12.75">
      <c r="A14" s="240" t="s">
        <v>396</v>
      </c>
      <c r="B14" s="240">
        <v>5270</v>
      </c>
      <c r="C14" s="240">
        <f t="shared" si="0"/>
        <v>147</v>
      </c>
      <c r="D14" s="240">
        <v>5417</v>
      </c>
      <c r="E14" s="240">
        <v>26</v>
      </c>
      <c r="F14" s="240">
        <v>507</v>
      </c>
      <c r="G14" s="240">
        <f t="shared" si="1"/>
        <v>5950</v>
      </c>
    </row>
    <row r="15" spans="1:7" s="246" customFormat="1" ht="12.75">
      <c r="A15" s="245" t="s">
        <v>397</v>
      </c>
      <c r="B15" s="245">
        <v>1593</v>
      </c>
      <c r="C15" s="245">
        <f t="shared" si="0"/>
        <v>1101</v>
      </c>
      <c r="D15" s="245">
        <v>2694</v>
      </c>
      <c r="E15" s="245">
        <v>222</v>
      </c>
      <c r="F15" s="245">
        <v>728</v>
      </c>
      <c r="G15" s="245">
        <f t="shared" si="1"/>
        <v>3644</v>
      </c>
    </row>
    <row r="16" spans="1:7" s="101" customFormat="1" ht="12.75">
      <c r="A16" s="240" t="s">
        <v>398</v>
      </c>
      <c r="B16" s="240">
        <v>1851</v>
      </c>
      <c r="C16" s="240">
        <f t="shared" si="0"/>
        <v>1094</v>
      </c>
      <c r="D16" s="240">
        <v>2945</v>
      </c>
      <c r="E16" s="240">
        <v>14</v>
      </c>
      <c r="F16" s="240">
        <v>490</v>
      </c>
      <c r="G16" s="240">
        <f t="shared" si="1"/>
        <v>3449</v>
      </c>
    </row>
    <row r="17" spans="1:7" s="254" customFormat="1" ht="12.75">
      <c r="A17" s="253" t="s">
        <v>399</v>
      </c>
      <c r="B17" s="253">
        <v>750</v>
      </c>
      <c r="C17" s="253">
        <f t="shared" si="0"/>
        <v>415</v>
      </c>
      <c r="D17" s="253">
        <v>1165</v>
      </c>
      <c r="E17" s="253">
        <v>33</v>
      </c>
      <c r="F17" s="253">
        <v>89</v>
      </c>
      <c r="G17" s="253">
        <f t="shared" si="1"/>
        <v>1287</v>
      </c>
    </row>
    <row r="18" spans="1:7" s="244" customFormat="1" ht="12.75">
      <c r="A18" s="243" t="s">
        <v>400</v>
      </c>
      <c r="B18" s="243">
        <v>4816</v>
      </c>
      <c r="C18" s="243">
        <f t="shared" si="0"/>
        <v>775</v>
      </c>
      <c r="D18" s="243">
        <v>5591</v>
      </c>
      <c r="E18" s="243">
        <v>154</v>
      </c>
      <c r="F18" s="243">
        <v>310</v>
      </c>
      <c r="G18" s="243">
        <f t="shared" si="1"/>
        <v>6055</v>
      </c>
    </row>
    <row r="19" spans="1:7" ht="12.75">
      <c r="A19" s="49" t="s">
        <v>401</v>
      </c>
      <c r="B19" s="49">
        <v>4809</v>
      </c>
      <c r="C19" s="49">
        <f t="shared" si="0"/>
        <v>1696</v>
      </c>
      <c r="D19" s="49">
        <v>6505</v>
      </c>
      <c r="E19" s="49">
        <v>176</v>
      </c>
      <c r="F19" s="49">
        <v>928</v>
      </c>
      <c r="G19" s="49">
        <f t="shared" si="1"/>
        <v>7609</v>
      </c>
    </row>
    <row r="20" spans="1:7" s="246" customFormat="1" ht="12.75">
      <c r="A20" s="245" t="s">
        <v>402</v>
      </c>
      <c r="B20" s="245">
        <v>195</v>
      </c>
      <c r="C20" s="245">
        <f t="shared" si="0"/>
        <v>215</v>
      </c>
      <c r="D20" s="245">
        <v>410</v>
      </c>
      <c r="E20" s="245">
        <v>53</v>
      </c>
      <c r="F20" s="245">
        <v>225</v>
      </c>
      <c r="G20" s="245">
        <f t="shared" si="1"/>
        <v>688</v>
      </c>
    </row>
    <row r="21" spans="1:7" s="101" customFormat="1" ht="12.75">
      <c r="A21" s="240" t="s">
        <v>403</v>
      </c>
      <c r="B21" s="240">
        <v>4041</v>
      </c>
      <c r="C21" s="240">
        <f t="shared" si="0"/>
        <v>1462</v>
      </c>
      <c r="D21" s="240">
        <v>5503</v>
      </c>
      <c r="E21" s="240">
        <v>185</v>
      </c>
      <c r="F21" s="240">
        <v>950</v>
      </c>
      <c r="G21" s="240">
        <f t="shared" si="1"/>
        <v>6638</v>
      </c>
    </row>
    <row r="22" spans="1:7" s="254" customFormat="1" ht="12.75">
      <c r="A22" s="253" t="s">
        <v>404</v>
      </c>
      <c r="B22" s="253">
        <v>615</v>
      </c>
      <c r="C22" s="253">
        <f t="shared" si="0"/>
        <v>1508</v>
      </c>
      <c r="D22" s="253">
        <v>2123</v>
      </c>
      <c r="E22" s="253">
        <v>86</v>
      </c>
      <c r="F22" s="253">
        <v>252</v>
      </c>
      <c r="G22" s="253">
        <f t="shared" si="1"/>
        <v>2461</v>
      </c>
    </row>
    <row r="23" spans="1:7" s="246" customFormat="1" ht="12.75">
      <c r="A23" s="245" t="s">
        <v>405</v>
      </c>
      <c r="B23" s="245">
        <v>5968</v>
      </c>
      <c r="C23" s="245">
        <f t="shared" si="0"/>
        <v>706</v>
      </c>
      <c r="D23" s="245">
        <v>6674</v>
      </c>
      <c r="E23" s="245">
        <v>48</v>
      </c>
      <c r="F23" s="245">
        <v>276</v>
      </c>
      <c r="G23" s="245">
        <f t="shared" si="1"/>
        <v>6998</v>
      </c>
    </row>
    <row r="24" spans="1:7" s="246" customFormat="1" ht="12.75">
      <c r="A24" s="245" t="s">
        <v>406</v>
      </c>
      <c r="B24" s="245">
        <v>5299</v>
      </c>
      <c r="C24" s="245">
        <f t="shared" si="0"/>
        <v>2003</v>
      </c>
      <c r="D24" s="245">
        <v>7302</v>
      </c>
      <c r="E24" s="245">
        <v>191</v>
      </c>
      <c r="F24" s="245">
        <v>205</v>
      </c>
      <c r="G24" s="245">
        <f t="shared" si="1"/>
        <v>7698</v>
      </c>
    </row>
    <row r="25" spans="1:7" s="244" customFormat="1" ht="12.75">
      <c r="A25" s="243" t="s">
        <v>407</v>
      </c>
      <c r="B25" s="243">
        <v>2484</v>
      </c>
      <c r="C25" s="243">
        <f t="shared" si="0"/>
        <v>368</v>
      </c>
      <c r="D25" s="243">
        <v>2852</v>
      </c>
      <c r="E25" s="243">
        <v>75</v>
      </c>
      <c r="F25" s="243">
        <v>250</v>
      </c>
      <c r="G25" s="243">
        <f t="shared" si="1"/>
        <v>3177</v>
      </c>
    </row>
    <row r="26" spans="1:7" s="256" customFormat="1" ht="12.75">
      <c r="A26" s="255" t="s">
        <v>408</v>
      </c>
      <c r="B26" s="255">
        <v>379</v>
      </c>
      <c r="C26" s="255">
        <f t="shared" si="0"/>
        <v>203</v>
      </c>
      <c r="D26" s="255">
        <v>582</v>
      </c>
      <c r="E26" s="255">
        <v>10</v>
      </c>
      <c r="F26" s="255">
        <v>83</v>
      </c>
      <c r="G26" s="255">
        <f t="shared" si="1"/>
        <v>675</v>
      </c>
    </row>
    <row r="27" spans="1:7" ht="12.75">
      <c r="A27" s="49" t="s">
        <v>409</v>
      </c>
      <c r="B27" s="49">
        <v>1083</v>
      </c>
      <c r="C27" s="49">
        <f t="shared" si="0"/>
        <v>606</v>
      </c>
      <c r="D27" s="49">
        <v>1689</v>
      </c>
      <c r="E27" s="49">
        <v>168</v>
      </c>
      <c r="F27" s="49">
        <v>831</v>
      </c>
      <c r="G27" s="49">
        <f t="shared" si="1"/>
        <v>2688</v>
      </c>
    </row>
    <row r="28" spans="1:7" s="256" customFormat="1" ht="12.75">
      <c r="A28" s="255" t="s">
        <v>410</v>
      </c>
      <c r="B28" s="255">
        <v>239</v>
      </c>
      <c r="C28" s="255">
        <f t="shared" si="0"/>
        <v>320</v>
      </c>
      <c r="D28" s="255">
        <v>559</v>
      </c>
      <c r="E28" s="255">
        <v>214</v>
      </c>
      <c r="F28" s="255">
        <v>244</v>
      </c>
      <c r="G28" s="255">
        <f t="shared" si="1"/>
        <v>1017</v>
      </c>
    </row>
    <row r="29" spans="1:7" s="244" customFormat="1" ht="12.75">
      <c r="A29" s="243" t="s">
        <v>411</v>
      </c>
      <c r="B29" s="243">
        <v>2876</v>
      </c>
      <c r="C29" s="243">
        <f t="shared" si="0"/>
        <v>591</v>
      </c>
      <c r="D29" s="243">
        <v>3467</v>
      </c>
      <c r="E29" s="243">
        <v>67</v>
      </c>
      <c r="F29" s="243">
        <v>200</v>
      </c>
      <c r="G29" s="243">
        <f t="shared" si="1"/>
        <v>3734</v>
      </c>
    </row>
    <row r="30" spans="1:7" s="244" customFormat="1" ht="12.75">
      <c r="A30" s="243" t="s">
        <v>412</v>
      </c>
      <c r="B30" s="243">
        <v>4021</v>
      </c>
      <c r="C30" s="243">
        <f t="shared" si="0"/>
        <v>1534</v>
      </c>
      <c r="D30" s="243">
        <v>5555</v>
      </c>
      <c r="E30" s="243">
        <v>55</v>
      </c>
      <c r="F30" s="243">
        <v>120</v>
      </c>
      <c r="G30" s="243">
        <f t="shared" si="1"/>
        <v>5730</v>
      </c>
    </row>
    <row r="31" spans="1:7" s="244" customFormat="1" ht="12.75">
      <c r="A31" s="243" t="s">
        <v>413</v>
      </c>
      <c r="B31" s="243">
        <v>648</v>
      </c>
      <c r="C31" s="243">
        <f t="shared" si="0"/>
        <v>490</v>
      </c>
      <c r="D31" s="243">
        <v>1138</v>
      </c>
      <c r="E31" s="243">
        <v>54</v>
      </c>
      <c r="F31" s="243">
        <v>265</v>
      </c>
      <c r="G31" s="243">
        <f t="shared" si="1"/>
        <v>1457</v>
      </c>
    </row>
    <row r="32" spans="1:7" s="258" customFormat="1" ht="12.75">
      <c r="A32" s="257" t="s">
        <v>414</v>
      </c>
      <c r="B32" s="257">
        <v>1230</v>
      </c>
      <c r="C32" s="257">
        <f t="shared" si="0"/>
        <v>637</v>
      </c>
      <c r="D32" s="257">
        <v>1867</v>
      </c>
      <c r="E32" s="257">
        <v>47</v>
      </c>
      <c r="F32" s="257">
        <v>218</v>
      </c>
      <c r="G32" s="257">
        <f t="shared" si="1"/>
        <v>2132</v>
      </c>
    </row>
    <row r="33" spans="1:7" s="254" customFormat="1" ht="12.75">
      <c r="A33" s="253" t="s">
        <v>415</v>
      </c>
      <c r="B33" s="253">
        <v>250</v>
      </c>
      <c r="C33" s="253">
        <f t="shared" si="0"/>
        <v>584</v>
      </c>
      <c r="D33" s="253">
        <v>834</v>
      </c>
      <c r="E33" s="253">
        <v>66</v>
      </c>
      <c r="F33" s="253">
        <v>250</v>
      </c>
      <c r="G33" s="253">
        <f t="shared" si="1"/>
        <v>1150</v>
      </c>
    </row>
    <row r="34" spans="1:7" s="256" customFormat="1" ht="12.75">
      <c r="A34" s="255" t="s">
        <v>416</v>
      </c>
      <c r="B34" s="255">
        <v>531</v>
      </c>
      <c r="C34" s="255">
        <f t="shared" si="0"/>
        <v>235</v>
      </c>
      <c r="D34" s="255">
        <v>766</v>
      </c>
      <c r="E34" s="255">
        <v>49</v>
      </c>
      <c r="F34" s="255">
        <v>268</v>
      </c>
      <c r="G34" s="255">
        <f t="shared" si="1"/>
        <v>1083</v>
      </c>
    </row>
    <row r="35" spans="1:7" ht="12.75">
      <c r="A35" s="49" t="s">
        <v>417</v>
      </c>
      <c r="B35" s="49">
        <v>1465</v>
      </c>
      <c r="C35" s="49">
        <f t="shared" si="0"/>
        <v>470</v>
      </c>
      <c r="D35" s="49">
        <v>1935</v>
      </c>
      <c r="E35" s="49">
        <v>56</v>
      </c>
      <c r="F35" s="49">
        <v>128</v>
      </c>
      <c r="G35" s="49">
        <f t="shared" si="1"/>
        <v>2119</v>
      </c>
    </row>
    <row r="36" spans="1:7" ht="12.75">
      <c r="A36" s="49" t="s">
        <v>418</v>
      </c>
      <c r="B36" s="49">
        <v>2060</v>
      </c>
      <c r="C36" s="49">
        <f t="shared" si="0"/>
        <v>534</v>
      </c>
      <c r="D36" s="49">
        <v>2594</v>
      </c>
      <c r="E36" s="49">
        <v>122</v>
      </c>
      <c r="F36" s="49">
        <v>234</v>
      </c>
      <c r="G36" s="49">
        <f t="shared" si="1"/>
        <v>2950</v>
      </c>
    </row>
    <row r="37" spans="1:7" ht="12.75">
      <c r="A37" s="49" t="s">
        <v>419</v>
      </c>
      <c r="B37" s="49">
        <v>7600</v>
      </c>
      <c r="C37" s="49">
        <f t="shared" si="0"/>
        <v>896</v>
      </c>
      <c r="D37" s="49">
        <v>8496</v>
      </c>
      <c r="E37" s="49">
        <v>145</v>
      </c>
      <c r="F37" s="49">
        <v>533</v>
      </c>
      <c r="G37" s="49">
        <f t="shared" si="1"/>
        <v>9174</v>
      </c>
    </row>
    <row r="38" spans="1:7" ht="12.75">
      <c r="A38" s="49" t="s">
        <v>420</v>
      </c>
      <c r="B38" s="49">
        <v>1577</v>
      </c>
      <c r="C38" s="49">
        <f t="shared" si="0"/>
        <v>547</v>
      </c>
      <c r="D38" s="49">
        <v>2124</v>
      </c>
      <c r="E38" s="49">
        <v>80</v>
      </c>
      <c r="F38" s="49">
        <v>550</v>
      </c>
      <c r="G38" s="49">
        <f t="shared" si="1"/>
        <v>2754</v>
      </c>
    </row>
    <row r="39" spans="1:7" ht="12.75">
      <c r="A39" s="192" t="s">
        <v>421</v>
      </c>
      <c r="B39" s="192">
        <v>652</v>
      </c>
      <c r="C39" s="49">
        <f t="shared" si="0"/>
        <v>403</v>
      </c>
      <c r="D39" s="49">
        <v>1055</v>
      </c>
      <c r="E39" s="49">
        <v>76</v>
      </c>
      <c r="F39" s="49">
        <v>144</v>
      </c>
      <c r="G39" s="49">
        <f t="shared" si="1"/>
        <v>1275</v>
      </c>
    </row>
    <row r="40" spans="1:7" ht="12.75">
      <c r="A40" s="192" t="s">
        <v>422</v>
      </c>
      <c r="B40" s="192">
        <v>1669</v>
      </c>
      <c r="C40" s="49">
        <f t="shared" si="0"/>
        <v>1042</v>
      </c>
      <c r="D40" s="49">
        <v>2711</v>
      </c>
      <c r="E40" s="49">
        <v>206</v>
      </c>
      <c r="F40" s="49">
        <v>920</v>
      </c>
      <c r="G40" s="49">
        <f t="shared" si="1"/>
        <v>3837</v>
      </c>
    </row>
    <row r="41" spans="1:7" ht="12.75">
      <c r="A41" s="192" t="s">
        <v>423</v>
      </c>
      <c r="B41" s="192">
        <v>4682</v>
      </c>
      <c r="C41" s="49">
        <f t="shared" si="0"/>
        <v>466</v>
      </c>
      <c r="D41" s="49">
        <v>5148</v>
      </c>
      <c r="E41" s="49">
        <v>21</v>
      </c>
      <c r="F41" s="49">
        <v>209</v>
      </c>
      <c r="G41" s="49">
        <f t="shared" si="1"/>
        <v>5378</v>
      </c>
    </row>
    <row r="42" spans="1:7" ht="12.75">
      <c r="A42" s="192" t="s">
        <v>424</v>
      </c>
      <c r="B42" s="192">
        <v>2610</v>
      </c>
      <c r="C42" s="49">
        <f t="shared" si="0"/>
        <v>1152</v>
      </c>
      <c r="D42" s="49">
        <v>3762</v>
      </c>
      <c r="E42" s="49">
        <v>192</v>
      </c>
      <c r="F42" s="49">
        <v>696</v>
      </c>
      <c r="G42" s="49">
        <f t="shared" si="1"/>
        <v>4650</v>
      </c>
    </row>
    <row r="43" spans="1:7" ht="12.75">
      <c r="A43" s="192" t="s">
        <v>425</v>
      </c>
      <c r="B43" s="192">
        <v>650</v>
      </c>
      <c r="C43" s="49">
        <f t="shared" si="0"/>
        <v>163</v>
      </c>
      <c r="D43" s="49">
        <v>813</v>
      </c>
      <c r="E43" s="49">
        <v>38</v>
      </c>
      <c r="F43" s="49">
        <v>125</v>
      </c>
      <c r="G43" s="49">
        <f t="shared" si="1"/>
        <v>976</v>
      </c>
    </row>
    <row r="44" spans="1:7" ht="12.75">
      <c r="A44" s="192" t="s">
        <v>426</v>
      </c>
      <c r="B44" s="192">
        <v>653</v>
      </c>
      <c r="C44" s="49">
        <f t="shared" si="0"/>
        <v>677</v>
      </c>
      <c r="D44" s="49">
        <v>1330</v>
      </c>
      <c r="E44" s="49">
        <v>108</v>
      </c>
      <c r="F44" s="49">
        <v>394</v>
      </c>
      <c r="G44" s="49">
        <f t="shared" si="1"/>
        <v>1832</v>
      </c>
    </row>
    <row r="45" spans="1:7" ht="12.75">
      <c r="A45" s="192" t="s">
        <v>427</v>
      </c>
      <c r="B45" s="192">
        <v>97</v>
      </c>
      <c r="C45" s="49">
        <f t="shared" si="0"/>
        <v>407</v>
      </c>
      <c r="D45" s="49">
        <v>504</v>
      </c>
      <c r="E45" s="49">
        <v>50</v>
      </c>
      <c r="F45" s="49">
        <v>268</v>
      </c>
      <c r="G45" s="49">
        <f t="shared" si="1"/>
        <v>822</v>
      </c>
    </row>
    <row r="46" spans="1:7" ht="12.75">
      <c r="A46" s="192" t="s">
        <v>428</v>
      </c>
      <c r="B46" s="192">
        <v>2950</v>
      </c>
      <c r="C46" s="49">
        <f t="shared" si="0"/>
        <v>693</v>
      </c>
      <c r="D46" s="49">
        <v>3643</v>
      </c>
      <c r="E46" s="49">
        <v>100</v>
      </c>
      <c r="F46" s="49">
        <v>238</v>
      </c>
      <c r="G46" s="49">
        <f t="shared" si="1"/>
        <v>3981</v>
      </c>
    </row>
    <row r="47" spans="1:7" ht="12.75">
      <c r="A47" s="192" t="s">
        <v>429</v>
      </c>
      <c r="B47" s="192">
        <v>458</v>
      </c>
      <c r="C47" s="49">
        <f t="shared" si="0"/>
        <v>381</v>
      </c>
      <c r="D47" s="49">
        <v>839</v>
      </c>
      <c r="E47" s="49">
        <v>52</v>
      </c>
      <c r="F47" s="49">
        <v>241</v>
      </c>
      <c r="G47" s="49">
        <f t="shared" si="1"/>
        <v>1132</v>
      </c>
    </row>
    <row r="48" spans="1:7" ht="12.75">
      <c r="A48" s="192" t="s">
        <v>430</v>
      </c>
      <c r="B48" s="192">
        <v>2729</v>
      </c>
      <c r="C48" s="49">
        <f t="shared" si="0"/>
        <v>1533</v>
      </c>
      <c r="D48" s="49">
        <v>4262</v>
      </c>
      <c r="E48" s="49">
        <v>189</v>
      </c>
      <c r="F48" s="49">
        <v>621</v>
      </c>
      <c r="G48" s="49">
        <f t="shared" si="1"/>
        <v>5072</v>
      </c>
    </row>
    <row r="49" spans="1:7" ht="12.75">
      <c r="A49" s="192" t="s">
        <v>431</v>
      </c>
      <c r="B49" s="192">
        <v>430</v>
      </c>
      <c r="C49" s="49">
        <f t="shared" si="0"/>
        <v>621</v>
      </c>
      <c r="D49" s="49">
        <v>1051</v>
      </c>
      <c r="E49" s="49">
        <v>231</v>
      </c>
      <c r="F49" s="49">
        <v>491</v>
      </c>
      <c r="G49" s="49">
        <f t="shared" si="1"/>
        <v>1773</v>
      </c>
    </row>
    <row r="50" spans="1:7" ht="12.75">
      <c r="A50" s="192" t="s">
        <v>432</v>
      </c>
      <c r="B50" s="192">
        <v>3006</v>
      </c>
      <c r="C50" s="49">
        <f t="shared" si="0"/>
        <v>391</v>
      </c>
      <c r="D50" s="49">
        <v>3397</v>
      </c>
      <c r="E50" s="49">
        <v>27</v>
      </c>
      <c r="F50" s="49">
        <v>229</v>
      </c>
      <c r="G50" s="49">
        <f t="shared" si="1"/>
        <v>3653</v>
      </c>
    </row>
    <row r="51" spans="1:7" ht="12.75">
      <c r="A51" s="192" t="s">
        <v>433</v>
      </c>
      <c r="B51" s="192">
        <v>2394</v>
      </c>
      <c r="C51" s="49">
        <f t="shared" si="0"/>
        <v>3242</v>
      </c>
      <c r="D51" s="49">
        <v>5636</v>
      </c>
      <c r="E51" s="49">
        <v>107</v>
      </c>
      <c r="F51" s="49">
        <v>242</v>
      </c>
      <c r="G51" s="49">
        <f t="shared" si="1"/>
        <v>5985</v>
      </c>
    </row>
    <row r="52" spans="1:7" ht="12.75">
      <c r="A52" s="192" t="s">
        <v>434</v>
      </c>
      <c r="B52" s="192">
        <v>339</v>
      </c>
      <c r="C52" s="49">
        <f t="shared" si="0"/>
        <v>278</v>
      </c>
      <c r="D52" s="49">
        <v>617</v>
      </c>
      <c r="E52" s="49">
        <v>83</v>
      </c>
      <c r="F52" s="49">
        <v>124</v>
      </c>
      <c r="G52" s="49">
        <f t="shared" si="1"/>
        <v>824</v>
      </c>
    </row>
    <row r="53" spans="1:7" ht="12.75">
      <c r="A53" s="192" t="s">
        <v>435</v>
      </c>
      <c r="B53" s="192">
        <v>2263</v>
      </c>
      <c r="C53" s="49">
        <f t="shared" si="0"/>
        <v>530</v>
      </c>
      <c r="D53" s="49">
        <v>2793</v>
      </c>
      <c r="E53" s="49">
        <v>34</v>
      </c>
      <c r="F53" s="49">
        <v>459</v>
      </c>
      <c r="G53" s="49">
        <f t="shared" si="1"/>
        <v>3286</v>
      </c>
    </row>
    <row r="54" spans="1:7" ht="12.75">
      <c r="A54" s="192" t="s">
        <v>3</v>
      </c>
      <c r="B54" s="49">
        <f aca="true" t="shared" si="2" ref="B54:G54">SUM(B6:B53)</f>
        <v>94112</v>
      </c>
      <c r="C54" s="49">
        <f t="shared" si="2"/>
        <v>34427</v>
      </c>
      <c r="D54" s="49">
        <f t="shared" si="2"/>
        <v>128539</v>
      </c>
      <c r="E54" s="49">
        <f t="shared" si="2"/>
        <v>4387</v>
      </c>
      <c r="F54" s="49">
        <f t="shared" si="2"/>
        <v>16263</v>
      </c>
      <c r="G54" s="49">
        <f t="shared" si="2"/>
        <v>149189</v>
      </c>
    </row>
    <row r="56" spans="2:7" ht="12.75">
      <c r="B56" t="s">
        <v>446</v>
      </c>
      <c r="C56" t="s">
        <v>447</v>
      </c>
      <c r="D56" t="s">
        <v>448</v>
      </c>
      <c r="E56" t="s">
        <v>379</v>
      </c>
      <c r="F56" t="s">
        <v>380</v>
      </c>
      <c r="G56" t="s">
        <v>378</v>
      </c>
    </row>
    <row r="57" spans="1:8" ht="12.75">
      <c r="A57" t="s">
        <v>436</v>
      </c>
      <c r="B57">
        <f aca="true" t="shared" si="3" ref="B57:H57">B11+B17+B22+B33+B47</f>
        <v>2883</v>
      </c>
      <c r="C57">
        <f t="shared" si="3"/>
        <v>3553</v>
      </c>
      <c r="D57">
        <f t="shared" si="3"/>
        <v>6436</v>
      </c>
      <c r="E57">
        <f t="shared" si="3"/>
        <v>342</v>
      </c>
      <c r="F57">
        <f t="shared" si="3"/>
        <v>952</v>
      </c>
      <c r="G57">
        <f t="shared" si="3"/>
        <v>7730</v>
      </c>
      <c r="H57">
        <f t="shared" si="3"/>
        <v>0</v>
      </c>
    </row>
    <row r="58" spans="1:7" ht="12.75">
      <c r="A58" t="s">
        <v>437</v>
      </c>
      <c r="B58">
        <f aca="true" t="shared" si="4" ref="B58:G58">B19+B27</f>
        <v>5892</v>
      </c>
      <c r="C58">
        <f t="shared" si="4"/>
        <v>2302</v>
      </c>
      <c r="D58">
        <f t="shared" si="4"/>
        <v>8194</v>
      </c>
      <c r="E58">
        <f t="shared" si="4"/>
        <v>344</v>
      </c>
      <c r="F58">
        <f t="shared" si="4"/>
        <v>1759</v>
      </c>
      <c r="G58">
        <f t="shared" si="4"/>
        <v>10297</v>
      </c>
    </row>
    <row r="59" spans="1:7" ht="12.75">
      <c r="A59" t="s">
        <v>438</v>
      </c>
      <c r="B59">
        <f aca="true" t="shared" si="5" ref="B59:G59">B7+B14+B16+B21+B36+B41+B48</f>
        <v>23281</v>
      </c>
      <c r="C59">
        <f t="shared" si="5"/>
        <v>6135</v>
      </c>
      <c r="D59">
        <f t="shared" si="5"/>
        <v>29416</v>
      </c>
      <c r="E59">
        <f t="shared" si="5"/>
        <v>617</v>
      </c>
      <c r="F59">
        <f t="shared" si="5"/>
        <v>3327</v>
      </c>
      <c r="G59">
        <f t="shared" si="5"/>
        <v>33360</v>
      </c>
    </row>
    <row r="60" spans="1:7" ht="12.75">
      <c r="A60" t="s">
        <v>439</v>
      </c>
      <c r="B60">
        <f aca="true" t="shared" si="6" ref="B60:G60">B26+B28+B34</f>
        <v>1149</v>
      </c>
      <c r="C60">
        <f t="shared" si="6"/>
        <v>758</v>
      </c>
      <c r="D60">
        <f t="shared" si="6"/>
        <v>1907</v>
      </c>
      <c r="E60">
        <f t="shared" si="6"/>
        <v>273</v>
      </c>
      <c r="F60">
        <f t="shared" si="6"/>
        <v>595</v>
      </c>
      <c r="G60">
        <f t="shared" si="6"/>
        <v>2775</v>
      </c>
    </row>
    <row r="61" spans="1:7" ht="12.75">
      <c r="A61" t="s">
        <v>440</v>
      </c>
      <c r="B61">
        <f aca="true" t="shared" si="7" ref="B61:G61">B8+B13+B18+B25+B29+B30+B38+B43+B46+B51</f>
        <v>24327</v>
      </c>
      <c r="C61">
        <f t="shared" si="7"/>
        <v>8764</v>
      </c>
      <c r="D61">
        <f t="shared" si="7"/>
        <v>33091</v>
      </c>
      <c r="E61">
        <f t="shared" si="7"/>
        <v>742</v>
      </c>
      <c r="F61">
        <f t="shared" si="7"/>
        <v>2237</v>
      </c>
      <c r="G61">
        <f t="shared" si="7"/>
        <v>36070</v>
      </c>
    </row>
    <row r="62" spans="1:7" ht="12.75">
      <c r="A62" t="s">
        <v>441</v>
      </c>
      <c r="B62">
        <f aca="true" t="shared" si="8" ref="B62:G62">B32+B35+B39</f>
        <v>3347</v>
      </c>
      <c r="C62">
        <f t="shared" si="8"/>
        <v>1510</v>
      </c>
      <c r="D62">
        <f t="shared" si="8"/>
        <v>4857</v>
      </c>
      <c r="E62">
        <f t="shared" si="8"/>
        <v>179</v>
      </c>
      <c r="F62">
        <f t="shared" si="8"/>
        <v>490</v>
      </c>
      <c r="G62">
        <f t="shared" si="8"/>
        <v>5526</v>
      </c>
    </row>
    <row r="63" spans="1:7" ht="12.75">
      <c r="A63" t="s">
        <v>442</v>
      </c>
      <c r="B63">
        <f aca="true" t="shared" si="9" ref="B63:G63">B40+B49</f>
        <v>2099</v>
      </c>
      <c r="C63">
        <f t="shared" si="9"/>
        <v>1663</v>
      </c>
      <c r="D63">
        <f t="shared" si="9"/>
        <v>3762</v>
      </c>
      <c r="E63">
        <f t="shared" si="9"/>
        <v>437</v>
      </c>
      <c r="F63">
        <f t="shared" si="9"/>
        <v>1411</v>
      </c>
      <c r="G63">
        <f t="shared" si="9"/>
        <v>5610</v>
      </c>
    </row>
    <row r="64" spans="1:7" ht="12.75">
      <c r="A64" t="s">
        <v>443</v>
      </c>
      <c r="B64">
        <f aca="true" t="shared" si="10" ref="B64:G64">B6+B9+B10+B15+B20+B23+B24+B31+B37+B44+B45+B52</f>
        <v>22785</v>
      </c>
      <c r="C64">
        <f t="shared" si="10"/>
        <v>7466</v>
      </c>
      <c r="D64">
        <f t="shared" si="10"/>
        <v>30251</v>
      </c>
      <c r="E64">
        <f t="shared" si="10"/>
        <v>1161</v>
      </c>
      <c r="F64">
        <f t="shared" si="10"/>
        <v>3663</v>
      </c>
      <c r="G64">
        <f t="shared" si="10"/>
        <v>35075</v>
      </c>
    </row>
    <row r="65" spans="1:7" ht="12.75">
      <c r="A65" t="s">
        <v>444</v>
      </c>
      <c r="B65">
        <f aca="true" t="shared" si="11" ref="B65:G65">B42</f>
        <v>2610</v>
      </c>
      <c r="C65">
        <f t="shared" si="11"/>
        <v>1152</v>
      </c>
      <c r="D65">
        <f t="shared" si="11"/>
        <v>3762</v>
      </c>
      <c r="E65">
        <f t="shared" si="11"/>
        <v>192</v>
      </c>
      <c r="F65">
        <f t="shared" si="11"/>
        <v>696</v>
      </c>
      <c r="G65">
        <f t="shared" si="11"/>
        <v>4650</v>
      </c>
    </row>
    <row r="66" spans="1:7" ht="12.75">
      <c r="A66" t="s">
        <v>445</v>
      </c>
      <c r="B66">
        <f aca="true" t="shared" si="12" ref="B66:G66">B53+B12</f>
        <v>2733</v>
      </c>
      <c r="C66">
        <f t="shared" si="12"/>
        <v>733</v>
      </c>
      <c r="D66">
        <f t="shared" si="12"/>
        <v>3466</v>
      </c>
      <c r="E66">
        <f t="shared" si="12"/>
        <v>73</v>
      </c>
      <c r="F66">
        <f t="shared" si="12"/>
        <v>904</v>
      </c>
      <c r="G66">
        <f t="shared" si="12"/>
        <v>4443</v>
      </c>
    </row>
    <row r="67" spans="2:7" ht="12.75">
      <c r="B67">
        <f aca="true" t="shared" si="13" ref="B67:G67">SUM(B57:B66)</f>
        <v>91106</v>
      </c>
      <c r="C67">
        <f t="shared" si="13"/>
        <v>34036</v>
      </c>
      <c r="D67">
        <f t="shared" si="13"/>
        <v>125142</v>
      </c>
      <c r="E67">
        <f t="shared" si="13"/>
        <v>4360</v>
      </c>
      <c r="F67">
        <f t="shared" si="13"/>
        <v>16034</v>
      </c>
      <c r="G67">
        <f t="shared" si="13"/>
        <v>145536</v>
      </c>
    </row>
    <row r="68" spans="2:6" ht="12.75">
      <c r="B68" t="s">
        <v>36</v>
      </c>
      <c r="D68" t="s">
        <v>36</v>
      </c>
      <c r="E68" t="s">
        <v>36</v>
      </c>
      <c r="F68" t="s">
        <v>36</v>
      </c>
    </row>
    <row r="69" ht="12.75">
      <c r="G69" t="s">
        <v>36</v>
      </c>
    </row>
    <row r="73" spans="1:7" ht="12.75">
      <c r="A73" t="s">
        <v>436</v>
      </c>
      <c r="B73">
        <v>2883</v>
      </c>
      <c r="C73">
        <v>3553</v>
      </c>
      <c r="D73">
        <v>6436</v>
      </c>
      <c r="E73">
        <v>342</v>
      </c>
      <c r="F73">
        <v>952</v>
      </c>
      <c r="G73">
        <v>7730</v>
      </c>
    </row>
    <row r="74" spans="1:7" ht="12.75">
      <c r="A74" t="s">
        <v>437</v>
      </c>
      <c r="B74">
        <v>5892</v>
      </c>
      <c r="C74">
        <v>2302</v>
      </c>
      <c r="D74">
        <v>8194</v>
      </c>
      <c r="E74">
        <v>344</v>
      </c>
      <c r="F74">
        <v>1759</v>
      </c>
      <c r="G74">
        <v>10297</v>
      </c>
    </row>
    <row r="75" spans="1:7" ht="12.75">
      <c r="A75" t="s">
        <v>438</v>
      </c>
      <c r="B75">
        <v>23281</v>
      </c>
      <c r="C75">
        <v>6135</v>
      </c>
      <c r="D75">
        <v>29416</v>
      </c>
      <c r="E75">
        <v>617</v>
      </c>
      <c r="F75">
        <v>3327</v>
      </c>
      <c r="G75">
        <v>33360</v>
      </c>
    </row>
    <row r="76" spans="1:7" ht="12.75">
      <c r="A76" t="s">
        <v>439</v>
      </c>
      <c r="B76">
        <v>1149</v>
      </c>
      <c r="C76">
        <v>758</v>
      </c>
      <c r="D76">
        <v>1907</v>
      </c>
      <c r="E76">
        <v>273</v>
      </c>
      <c r="F76">
        <v>595</v>
      </c>
      <c r="G76">
        <v>2775</v>
      </c>
    </row>
    <row r="77" spans="1:7" ht="12.75">
      <c r="A77" t="s">
        <v>440</v>
      </c>
      <c r="B77">
        <v>24327</v>
      </c>
      <c r="C77">
        <v>8764</v>
      </c>
      <c r="D77">
        <v>33091</v>
      </c>
      <c r="E77">
        <v>742</v>
      </c>
      <c r="F77">
        <v>2237</v>
      </c>
      <c r="G77">
        <v>36070</v>
      </c>
    </row>
    <row r="78" spans="1:7" ht="12.75">
      <c r="A78" t="s">
        <v>441</v>
      </c>
      <c r="B78">
        <v>3347</v>
      </c>
      <c r="C78">
        <v>1510</v>
      </c>
      <c r="D78">
        <v>4857</v>
      </c>
      <c r="E78">
        <v>179</v>
      </c>
      <c r="F78">
        <v>490</v>
      </c>
      <c r="G78">
        <v>5526</v>
      </c>
    </row>
    <row r="79" spans="1:7" ht="12.75">
      <c r="A79" t="s">
        <v>442</v>
      </c>
      <c r="B79">
        <v>2099</v>
      </c>
      <c r="C79">
        <v>1663</v>
      </c>
      <c r="D79">
        <v>3762</v>
      </c>
      <c r="E79">
        <v>437</v>
      </c>
      <c r="F79">
        <v>1411</v>
      </c>
      <c r="G79">
        <v>5610</v>
      </c>
    </row>
    <row r="80" spans="1:7" ht="12.75">
      <c r="A80" t="s">
        <v>443</v>
      </c>
      <c r="B80">
        <f>22785+3006</f>
        <v>25791</v>
      </c>
      <c r="C80">
        <f>7466+391</f>
        <v>7857</v>
      </c>
      <c r="D80">
        <f>30251+3397</f>
        <v>33648</v>
      </c>
      <c r="E80">
        <f>1161+27</f>
        <v>1188</v>
      </c>
      <c r="F80">
        <f>3663+229</f>
        <v>3892</v>
      </c>
      <c r="G80">
        <v>38728</v>
      </c>
    </row>
    <row r="81" spans="1:7" ht="12.75">
      <c r="A81" t="s">
        <v>444</v>
      </c>
      <c r="B81">
        <v>2610</v>
      </c>
      <c r="C81">
        <v>1152</v>
      </c>
      <c r="D81">
        <v>3762</v>
      </c>
      <c r="E81">
        <v>192</v>
      </c>
      <c r="F81">
        <v>696</v>
      </c>
      <c r="G81">
        <v>4650</v>
      </c>
    </row>
    <row r="82" spans="1:7" ht="12.75">
      <c r="A82" t="s">
        <v>445</v>
      </c>
      <c r="B82">
        <v>2733</v>
      </c>
      <c r="C82">
        <v>733</v>
      </c>
      <c r="D82">
        <v>3466</v>
      </c>
      <c r="E82">
        <v>73</v>
      </c>
      <c r="F82">
        <v>904</v>
      </c>
      <c r="G82">
        <v>4443</v>
      </c>
    </row>
    <row r="83" spans="2:7" ht="12.75">
      <c r="B83">
        <f aca="true" t="shared" si="14" ref="B83:G83">SUM(B73:B82)</f>
        <v>94112</v>
      </c>
      <c r="C83">
        <f t="shared" si="14"/>
        <v>34427</v>
      </c>
      <c r="D83">
        <f t="shared" si="14"/>
        <v>128539</v>
      </c>
      <c r="E83">
        <f t="shared" si="14"/>
        <v>4387</v>
      </c>
      <c r="F83">
        <f t="shared" si="14"/>
        <v>16263</v>
      </c>
      <c r="G83">
        <f t="shared" si="14"/>
        <v>149189</v>
      </c>
    </row>
    <row r="84" spans="2:5" ht="12.75">
      <c r="B84" t="s">
        <v>36</v>
      </c>
      <c r="C84" t="s">
        <v>36</v>
      </c>
      <c r="D84" t="s">
        <v>36</v>
      </c>
      <c r="E84" t="s">
        <v>36</v>
      </c>
    </row>
    <row r="85" spans="4:7" ht="12.75">
      <c r="D85" t="s">
        <v>36</v>
      </c>
      <c r="E85" t="s">
        <v>36</v>
      </c>
      <c r="G85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72"/>
  <sheetViews>
    <sheetView workbookViewId="0" topLeftCell="G1">
      <selection activeCell="C65" sqref="C65"/>
    </sheetView>
  </sheetViews>
  <sheetFormatPr defaultColWidth="9.140625" defaultRowHeight="12.75"/>
  <cols>
    <col min="1" max="1" width="3.7109375" style="122" customWidth="1"/>
    <col min="2" max="2" width="23.57421875" style="122" customWidth="1"/>
    <col min="3" max="3" width="10.8515625" style="152" customWidth="1"/>
    <col min="4" max="4" width="12.8515625" style="152" customWidth="1"/>
    <col min="5" max="5" width="12.00390625" style="152" customWidth="1"/>
    <col min="6" max="6" width="13.00390625" style="195" customWidth="1"/>
    <col min="7" max="7" width="14.28125" style="195" customWidth="1"/>
    <col min="8" max="8" width="13.8515625" style="195" customWidth="1"/>
    <col min="9" max="9" width="13.421875" style="195" customWidth="1"/>
    <col min="10" max="10" width="17.140625" style="639" customWidth="1"/>
    <col min="11" max="11" width="9.140625" style="122" customWidth="1"/>
    <col min="12" max="13" width="10.7109375" style="122" customWidth="1"/>
    <col min="14" max="16384" width="9.140625" style="122" customWidth="1"/>
  </cols>
  <sheetData>
    <row r="1" spans="1:9" ht="15" customHeight="1">
      <c r="A1" s="123"/>
      <c r="B1" s="123"/>
      <c r="C1" s="298"/>
      <c r="D1" s="298"/>
      <c r="E1" s="298"/>
      <c r="F1" s="271"/>
      <c r="G1" s="271"/>
      <c r="H1" s="271"/>
      <c r="I1" s="271"/>
    </row>
    <row r="2" spans="1:12" ht="12.75">
      <c r="A2" s="123"/>
      <c r="B2" s="123"/>
      <c r="C2" s="298"/>
      <c r="D2" s="298"/>
      <c r="E2" s="298"/>
      <c r="F2" s="271"/>
      <c r="G2" s="271"/>
      <c r="H2" s="271"/>
      <c r="I2" s="271"/>
      <c r="K2" s="123"/>
      <c r="L2" s="123"/>
    </row>
    <row r="3" spans="1:12" ht="12.75">
      <c r="A3" s="123"/>
      <c r="B3" s="123"/>
      <c r="C3" s="298"/>
      <c r="D3" s="298"/>
      <c r="E3" s="298"/>
      <c r="F3" s="271"/>
      <c r="G3" s="271"/>
      <c r="H3" s="271"/>
      <c r="I3" s="271"/>
      <c r="K3" s="123"/>
      <c r="L3" s="123"/>
    </row>
    <row r="4" spans="1:12" ht="12.75">
      <c r="A4" s="123"/>
      <c r="B4" s="123"/>
      <c r="C4" s="298"/>
      <c r="D4" s="298"/>
      <c r="E4" s="298"/>
      <c r="F4" s="271"/>
      <c r="G4" s="271"/>
      <c r="H4" s="271"/>
      <c r="I4" s="271"/>
      <c r="J4" s="640"/>
      <c r="K4" s="123"/>
      <c r="L4" s="123"/>
    </row>
    <row r="5" spans="1:13" ht="13.5" customHeight="1">
      <c r="A5" s="381" t="s">
        <v>4</v>
      </c>
      <c r="B5" s="381" t="s">
        <v>5</v>
      </c>
      <c r="C5" s="303" t="s">
        <v>48</v>
      </c>
      <c r="D5" s="303" t="s">
        <v>49</v>
      </c>
      <c r="E5" s="303" t="s">
        <v>50</v>
      </c>
      <c r="F5" s="278" t="s">
        <v>3</v>
      </c>
      <c r="G5" s="278" t="s">
        <v>3</v>
      </c>
      <c r="H5" s="278" t="s">
        <v>51</v>
      </c>
      <c r="I5" s="278" t="s">
        <v>45</v>
      </c>
      <c r="J5" s="278" t="s">
        <v>52</v>
      </c>
      <c r="K5" s="564"/>
      <c r="L5" s="565"/>
      <c r="M5" s="565"/>
    </row>
    <row r="6" spans="1:13" ht="12.75">
      <c r="A6" s="358" t="s">
        <v>6</v>
      </c>
      <c r="B6" s="358"/>
      <c r="C6" s="304"/>
      <c r="D6" s="304"/>
      <c r="E6" s="304"/>
      <c r="F6" s="279" t="s">
        <v>53</v>
      </c>
      <c r="G6" s="279" t="s">
        <v>46</v>
      </c>
      <c r="H6" s="279" t="s">
        <v>54</v>
      </c>
      <c r="I6" s="279"/>
      <c r="J6" s="279" t="s">
        <v>55</v>
      </c>
      <c r="K6" s="564"/>
      <c r="L6" s="565"/>
      <c r="M6" s="565"/>
    </row>
    <row r="7" spans="1:13" ht="12.75" customHeight="1">
      <c r="A7" s="118">
        <v>1</v>
      </c>
      <c r="B7" s="119" t="s">
        <v>7</v>
      </c>
      <c r="C7" s="119">
        <v>3604</v>
      </c>
      <c r="D7" s="119">
        <v>0</v>
      </c>
      <c r="E7" s="119">
        <v>0</v>
      </c>
      <c r="F7" s="194">
        <f>C7+D7+E7</f>
        <v>3604</v>
      </c>
      <c r="G7" s="194">
        <f>'TABLE-2'!G6+'TABLE-2'!H6+'TABLE-2'!I6</f>
        <v>189378</v>
      </c>
      <c r="H7" s="194">
        <f>F7+G7</f>
        <v>192982</v>
      </c>
      <c r="I7" s="194">
        <f>'TABLE-2'!D6+'TABLE-2'!E6+'TABLE-2'!F6</f>
        <v>315570</v>
      </c>
      <c r="J7" s="448">
        <f>(H7/I7)*100</f>
        <v>61.15346832715404</v>
      </c>
      <c r="K7" s="566"/>
      <c r="L7" s="567"/>
      <c r="M7" s="567"/>
    </row>
    <row r="8" spans="1:13" ht="12.75" customHeight="1">
      <c r="A8" s="118">
        <v>2</v>
      </c>
      <c r="B8" s="119" t="s">
        <v>8</v>
      </c>
      <c r="C8" s="119">
        <v>0</v>
      </c>
      <c r="D8" s="119">
        <v>0</v>
      </c>
      <c r="E8" s="119">
        <v>0</v>
      </c>
      <c r="F8" s="194">
        <f aca="true" t="shared" si="0" ref="F8:F25">C8+D8+E8</f>
        <v>0</v>
      </c>
      <c r="G8" s="194">
        <f>'TABLE-2'!G7+'TABLE-2'!H7+'TABLE-2'!I7</f>
        <v>7769</v>
      </c>
      <c r="H8" s="194">
        <f aca="true" t="shared" si="1" ref="H8:H25">F8+G8</f>
        <v>7769</v>
      </c>
      <c r="I8" s="194">
        <f>'TABLE-2'!D7+'TABLE-2'!E7+'TABLE-2'!F7</f>
        <v>26421</v>
      </c>
      <c r="J8" s="448">
        <f aca="true" t="shared" si="2" ref="J8:J25">(H8/I8)*100</f>
        <v>29.404640248287343</v>
      </c>
      <c r="L8" s="567"/>
      <c r="M8" s="567"/>
    </row>
    <row r="9" spans="1:13" ht="12.75" customHeight="1">
      <c r="A9" s="118">
        <v>3</v>
      </c>
      <c r="B9" s="119" t="s">
        <v>9</v>
      </c>
      <c r="C9" s="119">
        <v>0</v>
      </c>
      <c r="D9" s="119">
        <v>0</v>
      </c>
      <c r="E9" s="119">
        <v>0</v>
      </c>
      <c r="F9" s="194">
        <f t="shared" si="0"/>
        <v>0</v>
      </c>
      <c r="G9" s="194">
        <f>'TABLE-2'!G8+'TABLE-2'!H8+'TABLE-2'!I8</f>
        <v>129267</v>
      </c>
      <c r="H9" s="194">
        <f t="shared" si="1"/>
        <v>129267</v>
      </c>
      <c r="I9" s="194">
        <f>'TABLE-2'!D8+'TABLE-2'!E8+'TABLE-2'!F8</f>
        <v>234131</v>
      </c>
      <c r="J9" s="448">
        <f t="shared" si="2"/>
        <v>55.21139874685539</v>
      </c>
      <c r="L9" s="567"/>
      <c r="M9" s="567"/>
    </row>
    <row r="10" spans="1:13" ht="12.75" customHeight="1">
      <c r="A10" s="118">
        <v>4</v>
      </c>
      <c r="B10" s="119" t="s">
        <v>10</v>
      </c>
      <c r="C10" s="119">
        <v>0</v>
      </c>
      <c r="D10" s="119">
        <v>0</v>
      </c>
      <c r="E10" s="119">
        <v>0</v>
      </c>
      <c r="F10" s="194">
        <f t="shared" si="0"/>
        <v>0</v>
      </c>
      <c r="G10" s="194">
        <f>'TABLE-2'!G9+'TABLE-2'!H9+'TABLE-2'!I9</f>
        <v>411943</v>
      </c>
      <c r="H10" s="194">
        <f t="shared" si="1"/>
        <v>411943</v>
      </c>
      <c r="I10" s="194">
        <f>'TABLE-2'!D9+'TABLE-2'!E9+'TABLE-2'!F9</f>
        <v>603209</v>
      </c>
      <c r="J10" s="448">
        <f t="shared" si="2"/>
        <v>68.29191872137186</v>
      </c>
      <c r="L10" s="567"/>
      <c r="M10" s="567"/>
    </row>
    <row r="11" spans="1:13" ht="12.75" customHeight="1">
      <c r="A11" s="118">
        <v>5</v>
      </c>
      <c r="B11" s="119" t="s">
        <v>11</v>
      </c>
      <c r="C11" s="119">
        <v>0</v>
      </c>
      <c r="D11" s="119">
        <v>0</v>
      </c>
      <c r="E11" s="119">
        <v>0</v>
      </c>
      <c r="F11" s="194">
        <f t="shared" si="0"/>
        <v>0</v>
      </c>
      <c r="G11" s="194">
        <f>'TABLE-2'!G10+'TABLE-2'!H10+'TABLE-2'!I10</f>
        <v>70502</v>
      </c>
      <c r="H11" s="194">
        <f t="shared" si="1"/>
        <v>70502</v>
      </c>
      <c r="I11" s="194">
        <f>'TABLE-2'!D10+'TABLE-2'!E10+'TABLE-2'!F10</f>
        <v>155870</v>
      </c>
      <c r="J11" s="448">
        <f t="shared" si="2"/>
        <v>45.2312824789889</v>
      </c>
      <c r="L11" s="567"/>
      <c r="M11" s="567"/>
    </row>
    <row r="12" spans="1:13" ht="12.75" customHeight="1">
      <c r="A12" s="118">
        <v>6</v>
      </c>
      <c r="B12" s="119" t="s">
        <v>12</v>
      </c>
      <c r="C12" s="119">
        <v>0</v>
      </c>
      <c r="D12" s="119">
        <v>0</v>
      </c>
      <c r="E12" s="119">
        <v>0</v>
      </c>
      <c r="F12" s="194">
        <f t="shared" si="0"/>
        <v>0</v>
      </c>
      <c r="G12" s="194">
        <f>'TABLE-2'!G11+'TABLE-2'!H11+'TABLE-2'!I11</f>
        <v>50957</v>
      </c>
      <c r="H12" s="194">
        <f t="shared" si="1"/>
        <v>50957</v>
      </c>
      <c r="I12" s="194">
        <f>'TABLE-2'!D11+'TABLE-2'!E11+'TABLE-2'!F11</f>
        <v>119330</v>
      </c>
      <c r="J12" s="448">
        <f t="shared" si="2"/>
        <v>42.702589457806084</v>
      </c>
      <c r="L12" s="567"/>
      <c r="M12" s="567"/>
    </row>
    <row r="13" spans="1:13" s="105" customFormat="1" ht="12.75" customHeight="1">
      <c r="A13" s="55">
        <v>7</v>
      </c>
      <c r="B13" s="58" t="s">
        <v>13</v>
      </c>
      <c r="C13" s="58">
        <v>1729</v>
      </c>
      <c r="D13" s="58">
        <v>0</v>
      </c>
      <c r="E13" s="58">
        <v>88958</v>
      </c>
      <c r="F13" s="194">
        <f t="shared" si="0"/>
        <v>90687</v>
      </c>
      <c r="G13" s="194">
        <f>'TABLE-2'!G12+'TABLE-2'!H12+'TABLE-2'!I12</f>
        <v>357649</v>
      </c>
      <c r="H13" s="194">
        <f t="shared" si="1"/>
        <v>448336</v>
      </c>
      <c r="I13" s="194">
        <f>'TABLE-2'!D12+'TABLE-2'!E12+'TABLE-2'!F12</f>
        <v>673399</v>
      </c>
      <c r="J13" s="448">
        <f t="shared" si="2"/>
        <v>66.57806144648269</v>
      </c>
      <c r="L13" s="33"/>
      <c r="M13" s="33"/>
    </row>
    <row r="14" spans="1:13" s="105" customFormat="1" ht="12.75" customHeight="1">
      <c r="A14" s="55">
        <v>8</v>
      </c>
      <c r="B14" s="58" t="s">
        <v>164</v>
      </c>
      <c r="C14" s="58">
        <v>0</v>
      </c>
      <c r="D14" s="58">
        <v>0</v>
      </c>
      <c r="E14" s="58">
        <v>5401</v>
      </c>
      <c r="F14" s="194">
        <f t="shared" si="0"/>
        <v>5401</v>
      </c>
      <c r="G14" s="194">
        <f>'TABLE-2'!G13+'TABLE-2'!H13+'TABLE-2'!I13</f>
        <v>6598</v>
      </c>
      <c r="H14" s="194">
        <f t="shared" si="1"/>
        <v>11999</v>
      </c>
      <c r="I14" s="194">
        <f>'TABLE-2'!D13+'TABLE-2'!E13+'TABLE-2'!F13</f>
        <v>26297</v>
      </c>
      <c r="J14" s="448">
        <f t="shared" si="2"/>
        <v>45.62877894816899</v>
      </c>
      <c r="L14" s="33"/>
      <c r="M14" s="33"/>
    </row>
    <row r="15" spans="1:13" ht="12.75" customHeight="1">
      <c r="A15" s="118">
        <v>9</v>
      </c>
      <c r="B15" s="119" t="s">
        <v>14</v>
      </c>
      <c r="C15" s="119">
        <v>25</v>
      </c>
      <c r="D15" s="119">
        <v>0</v>
      </c>
      <c r="E15" s="119">
        <v>0</v>
      </c>
      <c r="F15" s="194">
        <f t="shared" si="0"/>
        <v>25</v>
      </c>
      <c r="G15" s="194">
        <f>'TABLE-2'!G14+'TABLE-2'!H14+'TABLE-2'!I14</f>
        <v>63009</v>
      </c>
      <c r="H15" s="194">
        <f t="shared" si="1"/>
        <v>63034</v>
      </c>
      <c r="I15" s="194">
        <f>'TABLE-2'!D14+'TABLE-2'!E14+'TABLE-2'!F14</f>
        <v>112559</v>
      </c>
      <c r="J15" s="448">
        <f t="shared" si="2"/>
        <v>56.00085288604198</v>
      </c>
      <c r="L15" s="567"/>
      <c r="M15" s="567"/>
    </row>
    <row r="16" spans="1:13" ht="12.75" customHeight="1">
      <c r="A16" s="118">
        <v>10</v>
      </c>
      <c r="B16" s="119" t="s">
        <v>15</v>
      </c>
      <c r="C16" s="119">
        <v>50</v>
      </c>
      <c r="D16" s="119">
        <v>237</v>
      </c>
      <c r="E16" s="119">
        <v>0</v>
      </c>
      <c r="F16" s="194">
        <f t="shared" si="0"/>
        <v>287</v>
      </c>
      <c r="G16" s="194">
        <f>'TABLE-2'!G15+'TABLE-2'!H15+'TABLE-2'!I15</f>
        <v>6856</v>
      </c>
      <c r="H16" s="194">
        <f t="shared" si="1"/>
        <v>7143</v>
      </c>
      <c r="I16" s="194">
        <f>'TABLE-2'!D15+'TABLE-2'!E15+'TABLE-2'!F15</f>
        <v>19182</v>
      </c>
      <c r="J16" s="448">
        <f t="shared" si="2"/>
        <v>37.23803565842978</v>
      </c>
      <c r="L16" s="567"/>
      <c r="M16" s="567"/>
    </row>
    <row r="17" spans="1:13" ht="12.75" customHeight="1">
      <c r="A17" s="118">
        <v>11</v>
      </c>
      <c r="B17" s="119" t="s">
        <v>16</v>
      </c>
      <c r="C17" s="119">
        <v>935</v>
      </c>
      <c r="D17" s="119">
        <v>0</v>
      </c>
      <c r="E17" s="119">
        <v>0</v>
      </c>
      <c r="F17" s="194">
        <f t="shared" si="0"/>
        <v>935</v>
      </c>
      <c r="G17" s="194">
        <f>'TABLE-2'!G16+'TABLE-2'!H16+'TABLE-2'!I16</f>
        <v>11991</v>
      </c>
      <c r="H17" s="194">
        <f t="shared" si="1"/>
        <v>12926</v>
      </c>
      <c r="I17" s="194">
        <f>'TABLE-2'!D16+'TABLE-2'!E16+'TABLE-2'!F16</f>
        <v>34356</v>
      </c>
      <c r="J17" s="448">
        <f t="shared" si="2"/>
        <v>37.62370473861916</v>
      </c>
      <c r="L17" s="567"/>
      <c r="M17" s="567"/>
    </row>
    <row r="18" spans="1:13" ht="12.75" customHeight="1">
      <c r="A18" s="118">
        <v>12</v>
      </c>
      <c r="B18" s="119" t="s">
        <v>17</v>
      </c>
      <c r="C18" s="119">
        <v>19742</v>
      </c>
      <c r="D18" s="119">
        <v>0</v>
      </c>
      <c r="E18" s="119">
        <v>0</v>
      </c>
      <c r="F18" s="194">
        <f t="shared" si="0"/>
        <v>19742</v>
      </c>
      <c r="G18" s="194">
        <f>'TABLE-2'!G17+'TABLE-2'!H17+'TABLE-2'!I17</f>
        <v>76870</v>
      </c>
      <c r="H18" s="194">
        <f t="shared" si="1"/>
        <v>96612</v>
      </c>
      <c r="I18" s="194">
        <f>'TABLE-2'!D17+'TABLE-2'!E17+'TABLE-2'!F17</f>
        <v>194245</v>
      </c>
      <c r="J18" s="448">
        <f t="shared" si="2"/>
        <v>49.73718757239568</v>
      </c>
      <c r="L18" s="567"/>
      <c r="M18" s="567"/>
    </row>
    <row r="19" spans="1:13" ht="12.75" customHeight="1">
      <c r="A19" s="118">
        <v>13</v>
      </c>
      <c r="B19" s="119" t="s">
        <v>166</v>
      </c>
      <c r="C19" s="119">
        <v>5113</v>
      </c>
      <c r="D19" s="119">
        <v>0</v>
      </c>
      <c r="E19" s="119">
        <v>0</v>
      </c>
      <c r="F19" s="194">
        <f t="shared" si="0"/>
        <v>5113</v>
      </c>
      <c r="G19" s="194">
        <f>'TABLE-2'!G18+'TABLE-2'!H18+'TABLE-2'!I18</f>
        <v>22195</v>
      </c>
      <c r="H19" s="194">
        <f t="shared" si="1"/>
        <v>27308</v>
      </c>
      <c r="I19" s="194">
        <f>'TABLE-2'!D18+'TABLE-2'!E18+'TABLE-2'!F18</f>
        <v>46928</v>
      </c>
      <c r="J19" s="448">
        <f t="shared" si="2"/>
        <v>58.19127173542448</v>
      </c>
      <c r="L19" s="567"/>
      <c r="M19" s="567"/>
    </row>
    <row r="20" spans="1:13" ht="12.75" customHeight="1">
      <c r="A20" s="118">
        <v>14</v>
      </c>
      <c r="B20" s="119" t="s">
        <v>78</v>
      </c>
      <c r="C20" s="119">
        <v>0</v>
      </c>
      <c r="D20" s="119">
        <v>0</v>
      </c>
      <c r="E20" s="119">
        <v>0</v>
      </c>
      <c r="F20" s="194">
        <f t="shared" si="0"/>
        <v>0</v>
      </c>
      <c r="G20" s="194">
        <f>'TABLE-2'!G19+'TABLE-2'!H19+'TABLE-2'!I19</f>
        <v>251297</v>
      </c>
      <c r="H20" s="194">
        <f t="shared" si="1"/>
        <v>251297</v>
      </c>
      <c r="I20" s="194">
        <f>'TABLE-2'!D19+'TABLE-2'!E19+'TABLE-2'!F19</f>
        <v>442025</v>
      </c>
      <c r="J20" s="448">
        <f t="shared" si="2"/>
        <v>56.85130931508399</v>
      </c>
      <c r="L20" s="567"/>
      <c r="M20" s="567"/>
    </row>
    <row r="21" spans="1:13" ht="12.75" customHeight="1">
      <c r="A21" s="118">
        <v>15</v>
      </c>
      <c r="B21" s="119" t="s">
        <v>106</v>
      </c>
      <c r="C21" s="119">
        <v>100</v>
      </c>
      <c r="D21" s="119">
        <v>724</v>
      </c>
      <c r="E21" s="119">
        <v>11073</v>
      </c>
      <c r="F21" s="194">
        <f t="shared" si="0"/>
        <v>11897</v>
      </c>
      <c r="G21" s="194">
        <f>'TABLE-2'!G20+'TABLE-2'!H20+'TABLE-2'!I20</f>
        <v>32192</v>
      </c>
      <c r="H21" s="194">
        <f t="shared" si="1"/>
        <v>44089</v>
      </c>
      <c r="I21" s="194">
        <f>'TABLE-2'!D20+'TABLE-2'!E20+'TABLE-2'!F20</f>
        <v>57057</v>
      </c>
      <c r="J21" s="448">
        <f t="shared" si="2"/>
        <v>77.27185095606148</v>
      </c>
      <c r="L21" s="567"/>
      <c r="M21" s="567"/>
    </row>
    <row r="22" spans="1:13" s="105" customFormat="1" ht="12.75" customHeight="1">
      <c r="A22" s="55">
        <v>16</v>
      </c>
      <c r="B22" s="58" t="s">
        <v>20</v>
      </c>
      <c r="C22" s="58">
        <v>64</v>
      </c>
      <c r="D22" s="58">
        <v>0</v>
      </c>
      <c r="E22" s="58">
        <v>0</v>
      </c>
      <c r="F22" s="194">
        <f t="shared" si="0"/>
        <v>64</v>
      </c>
      <c r="G22" s="194">
        <f>'TABLE-2'!G21+'TABLE-2'!H21+'TABLE-2'!I21</f>
        <v>190884</v>
      </c>
      <c r="H22" s="194">
        <f t="shared" si="1"/>
        <v>190948</v>
      </c>
      <c r="I22" s="194">
        <f>'TABLE-2'!D21+'TABLE-2'!E21+'TABLE-2'!F21</f>
        <v>274741</v>
      </c>
      <c r="J22" s="448">
        <f t="shared" si="2"/>
        <v>69.50109375739333</v>
      </c>
      <c r="L22" s="33"/>
      <c r="M22" s="33"/>
    </row>
    <row r="23" spans="1:13" ht="12.75" customHeight="1">
      <c r="A23" s="118">
        <v>17</v>
      </c>
      <c r="B23" s="119" t="s">
        <v>21</v>
      </c>
      <c r="C23" s="119">
        <v>332</v>
      </c>
      <c r="D23" s="119">
        <v>0</v>
      </c>
      <c r="E23" s="119">
        <v>0</v>
      </c>
      <c r="F23" s="194">
        <f t="shared" si="0"/>
        <v>332</v>
      </c>
      <c r="G23" s="194">
        <f>'TABLE-2'!G22+'TABLE-2'!H22+'TABLE-2'!I22</f>
        <v>219747</v>
      </c>
      <c r="H23" s="194">
        <f t="shared" si="1"/>
        <v>220079</v>
      </c>
      <c r="I23" s="194">
        <f>'TABLE-2'!D22+'TABLE-2'!E22+'TABLE-2'!F22</f>
        <v>648891</v>
      </c>
      <c r="J23" s="448">
        <f t="shared" si="2"/>
        <v>33.91617390285887</v>
      </c>
      <c r="L23" s="567"/>
      <c r="M23" s="567"/>
    </row>
    <row r="24" spans="1:13" ht="12.75" customHeight="1">
      <c r="A24" s="118">
        <v>18</v>
      </c>
      <c r="B24" s="119" t="s">
        <v>19</v>
      </c>
      <c r="C24" s="119">
        <v>0</v>
      </c>
      <c r="D24" s="119">
        <v>0</v>
      </c>
      <c r="E24" s="119">
        <v>0</v>
      </c>
      <c r="F24" s="194">
        <f t="shared" si="0"/>
        <v>0</v>
      </c>
      <c r="G24" s="194">
        <f>'TABLE-2'!G23+'TABLE-2'!H23+'TABLE-2'!I23</f>
        <v>8644</v>
      </c>
      <c r="H24" s="194">
        <f t="shared" si="1"/>
        <v>8644</v>
      </c>
      <c r="I24" s="194">
        <f>'TABLE-2'!D23+'TABLE-2'!E23+'TABLE-2'!F23</f>
        <v>7024</v>
      </c>
      <c r="J24" s="448">
        <f t="shared" si="2"/>
        <v>123.06378132118452</v>
      </c>
      <c r="L24" s="567"/>
      <c r="M24" s="567"/>
    </row>
    <row r="25" spans="1:13" ht="12.75" customHeight="1">
      <c r="A25" s="118">
        <v>19</v>
      </c>
      <c r="B25" s="119" t="s">
        <v>126</v>
      </c>
      <c r="C25" s="119">
        <v>0</v>
      </c>
      <c r="D25" s="119">
        <v>39</v>
      </c>
      <c r="E25" s="119">
        <v>0</v>
      </c>
      <c r="F25" s="194">
        <f t="shared" si="0"/>
        <v>39</v>
      </c>
      <c r="G25" s="194">
        <f>'TABLE-2'!G24+'TABLE-2'!H24+'TABLE-2'!I24</f>
        <v>11821</v>
      </c>
      <c r="H25" s="194">
        <f t="shared" si="1"/>
        <v>11860</v>
      </c>
      <c r="I25" s="194">
        <f>'TABLE-2'!D24+'TABLE-2'!E24+'TABLE-2'!F24</f>
        <v>28915</v>
      </c>
      <c r="J25" s="448">
        <f t="shared" si="2"/>
        <v>41.01677330105481</v>
      </c>
      <c r="L25" s="567"/>
      <c r="M25" s="567"/>
    </row>
    <row r="26" spans="1:13" s="123" customFormat="1" ht="12.75" customHeight="1">
      <c r="A26" s="179"/>
      <c r="B26" s="124" t="s">
        <v>226</v>
      </c>
      <c r="C26" s="124">
        <f aca="true" t="shared" si="3" ref="C26:I26">SUM(C7:C25)</f>
        <v>31694</v>
      </c>
      <c r="D26" s="124">
        <f t="shared" si="3"/>
        <v>1000</v>
      </c>
      <c r="E26" s="124">
        <f t="shared" si="3"/>
        <v>105432</v>
      </c>
      <c r="F26" s="270">
        <f t="shared" si="3"/>
        <v>138126</v>
      </c>
      <c r="G26" s="270">
        <f t="shared" si="3"/>
        <v>2119569</v>
      </c>
      <c r="H26" s="270">
        <f t="shared" si="3"/>
        <v>2257695</v>
      </c>
      <c r="I26" s="270">
        <f t="shared" si="3"/>
        <v>4020150</v>
      </c>
      <c r="J26" s="449">
        <f aca="true" t="shared" si="4" ref="J26:J34">(H26/I26)*100</f>
        <v>56.159471661505165</v>
      </c>
      <c r="L26" s="568"/>
      <c r="M26" s="568"/>
    </row>
    <row r="27" spans="1:13" ht="12.75" customHeight="1">
      <c r="A27" s="55">
        <v>20</v>
      </c>
      <c r="B27" s="119" t="s">
        <v>23</v>
      </c>
      <c r="C27" s="119">
        <v>0</v>
      </c>
      <c r="D27" s="119">
        <v>0</v>
      </c>
      <c r="E27" s="119">
        <v>0</v>
      </c>
      <c r="F27" s="194">
        <f aca="true" t="shared" si="5" ref="F27:F33">C27+D27+E27</f>
        <v>0</v>
      </c>
      <c r="G27" s="194">
        <f>'TABLE-2'!G26+'TABLE-2'!H26+'TABLE-2'!I26</f>
        <v>11388</v>
      </c>
      <c r="H27" s="194">
        <f aca="true" t="shared" si="6" ref="H27:H33">F27+G27</f>
        <v>11388</v>
      </c>
      <c r="I27" s="194">
        <f>'TABLE-2'!D26+'TABLE-2'!E26+'TABLE-2'!F26</f>
        <v>8313</v>
      </c>
      <c r="J27" s="448">
        <f t="shared" si="4"/>
        <v>136.99025622518946</v>
      </c>
      <c r="L27" s="567"/>
      <c r="M27" s="567"/>
    </row>
    <row r="28" spans="1:13" ht="12.75" customHeight="1">
      <c r="A28" s="55">
        <v>21</v>
      </c>
      <c r="B28" s="119" t="s">
        <v>274</v>
      </c>
      <c r="C28" s="119">
        <v>0</v>
      </c>
      <c r="D28" s="119">
        <v>0</v>
      </c>
      <c r="E28" s="119">
        <v>0</v>
      </c>
      <c r="F28" s="194">
        <f t="shared" si="5"/>
        <v>0</v>
      </c>
      <c r="G28" s="194">
        <f>'TABLE-2'!G27+'TABLE-2'!H27+'TABLE-2'!I27</f>
        <v>36798</v>
      </c>
      <c r="H28" s="194">
        <f t="shared" si="6"/>
        <v>36798</v>
      </c>
      <c r="I28" s="194">
        <f>'TABLE-2'!D27+'TABLE-2'!E27+'TABLE-2'!F27</f>
        <v>35373</v>
      </c>
      <c r="J28" s="448">
        <f t="shared" si="4"/>
        <v>104.02849631074548</v>
      </c>
      <c r="L28" s="567"/>
      <c r="M28" s="567"/>
    </row>
    <row r="29" spans="1:13" ht="12.75" customHeight="1">
      <c r="A29" s="55">
        <v>22</v>
      </c>
      <c r="B29" s="119" t="s">
        <v>171</v>
      </c>
      <c r="C29" s="119">
        <v>0</v>
      </c>
      <c r="D29" s="119">
        <v>0</v>
      </c>
      <c r="E29" s="119">
        <v>0</v>
      </c>
      <c r="F29" s="194">
        <f t="shared" si="5"/>
        <v>0</v>
      </c>
      <c r="G29" s="194">
        <f>'TABLE-2'!G28+'TABLE-2'!H28+'TABLE-2'!I28</f>
        <v>24008</v>
      </c>
      <c r="H29" s="194">
        <f t="shared" si="6"/>
        <v>24008</v>
      </c>
      <c r="I29" s="194">
        <f>'TABLE-2'!D28+'TABLE-2'!E28+'TABLE-2'!F28</f>
        <v>11973</v>
      </c>
      <c r="J29" s="448">
        <f t="shared" si="4"/>
        <v>200.5178317881901</v>
      </c>
      <c r="L29" s="567"/>
      <c r="M29" s="567"/>
    </row>
    <row r="30" spans="1:13" ht="12.75" customHeight="1">
      <c r="A30" s="55">
        <v>23</v>
      </c>
      <c r="B30" s="119" t="s">
        <v>22</v>
      </c>
      <c r="C30" s="119">
        <v>0</v>
      </c>
      <c r="D30" s="119">
        <v>0</v>
      </c>
      <c r="E30" s="119">
        <v>0</v>
      </c>
      <c r="F30" s="194">
        <f t="shared" si="5"/>
        <v>0</v>
      </c>
      <c r="G30" s="194">
        <f>'TABLE-2'!G29+'TABLE-2'!H29+'TABLE-2'!I29</f>
        <v>58008</v>
      </c>
      <c r="H30" s="194">
        <f t="shared" si="6"/>
        <v>58008</v>
      </c>
      <c r="I30" s="194">
        <f>'TABLE-2'!D29+'TABLE-2'!E29+'TABLE-2'!F29</f>
        <v>30702</v>
      </c>
      <c r="J30" s="448">
        <f t="shared" si="4"/>
        <v>188.93883134649207</v>
      </c>
      <c r="L30" s="567"/>
      <c r="M30" s="567"/>
    </row>
    <row r="31" spans="1:13" s="105" customFormat="1" ht="12.75" customHeight="1">
      <c r="A31" s="55">
        <v>24</v>
      </c>
      <c r="B31" s="58" t="s">
        <v>143</v>
      </c>
      <c r="C31" s="58">
        <v>0</v>
      </c>
      <c r="D31" s="58">
        <v>0</v>
      </c>
      <c r="E31" s="58">
        <v>0</v>
      </c>
      <c r="F31" s="194">
        <f t="shared" si="5"/>
        <v>0</v>
      </c>
      <c r="G31" s="194">
        <f>'TABLE-2'!G30+'TABLE-2'!H30+'TABLE-2'!I30</f>
        <v>16434</v>
      </c>
      <c r="H31" s="194">
        <f t="shared" si="6"/>
        <v>16434</v>
      </c>
      <c r="I31" s="194">
        <f>'TABLE-2'!D30+'TABLE-2'!E30+'TABLE-2'!F30</f>
        <v>22692</v>
      </c>
      <c r="J31" s="448">
        <f t="shared" si="4"/>
        <v>72.42199894235854</v>
      </c>
      <c r="L31" s="33"/>
      <c r="M31" s="33"/>
    </row>
    <row r="32" spans="1:13" ht="12.75" customHeight="1">
      <c r="A32" s="55">
        <v>25</v>
      </c>
      <c r="B32" s="119" t="s">
        <v>18</v>
      </c>
      <c r="C32" s="119">
        <v>14202</v>
      </c>
      <c r="D32" s="119">
        <v>0</v>
      </c>
      <c r="E32" s="119">
        <v>71967</v>
      </c>
      <c r="F32" s="194">
        <f t="shared" si="5"/>
        <v>86169</v>
      </c>
      <c r="G32" s="194">
        <f>'TABLE-2'!G31+'TABLE-2'!H31+'TABLE-2'!I31</f>
        <v>1451716</v>
      </c>
      <c r="H32" s="194">
        <f t="shared" si="6"/>
        <v>1537885</v>
      </c>
      <c r="I32" s="194">
        <f>'TABLE-2'!D31+'TABLE-2'!E31+'TABLE-2'!F31</f>
        <v>2003630</v>
      </c>
      <c r="J32" s="448">
        <f t="shared" si="4"/>
        <v>76.75493978429151</v>
      </c>
      <c r="L32" s="567"/>
      <c r="M32" s="567"/>
    </row>
    <row r="33" spans="1:13" ht="12.75" customHeight="1">
      <c r="A33" s="55">
        <v>26</v>
      </c>
      <c r="B33" s="119" t="s">
        <v>105</v>
      </c>
      <c r="C33" s="119">
        <v>28335</v>
      </c>
      <c r="D33" s="119">
        <v>1019</v>
      </c>
      <c r="E33" s="119">
        <v>0</v>
      </c>
      <c r="F33" s="194">
        <f t="shared" si="5"/>
        <v>29354</v>
      </c>
      <c r="G33" s="194">
        <f>'TABLE-2'!G32+'TABLE-2'!H32+'TABLE-2'!I32</f>
        <v>645825</v>
      </c>
      <c r="H33" s="194">
        <f t="shared" si="6"/>
        <v>675179</v>
      </c>
      <c r="I33" s="194">
        <f>'TABLE-2'!D32+'TABLE-2'!E32+'TABLE-2'!F32</f>
        <v>1485957</v>
      </c>
      <c r="J33" s="448">
        <f t="shared" si="4"/>
        <v>45.437317499766145</v>
      </c>
      <c r="L33" s="567"/>
      <c r="M33" s="567"/>
    </row>
    <row r="34" spans="1:13" s="123" customFormat="1" ht="12.75" customHeight="1">
      <c r="A34" s="179"/>
      <c r="B34" s="124" t="s">
        <v>228</v>
      </c>
      <c r="C34" s="124">
        <f aca="true" t="shared" si="7" ref="C34:I34">SUM(C27:C33)</f>
        <v>42537</v>
      </c>
      <c r="D34" s="124">
        <f t="shared" si="7"/>
        <v>1019</v>
      </c>
      <c r="E34" s="124">
        <f t="shared" si="7"/>
        <v>71967</v>
      </c>
      <c r="F34" s="270">
        <f t="shared" si="7"/>
        <v>115523</v>
      </c>
      <c r="G34" s="270">
        <f t="shared" si="7"/>
        <v>2244177</v>
      </c>
      <c r="H34" s="270">
        <f t="shared" si="7"/>
        <v>2359700</v>
      </c>
      <c r="I34" s="270">
        <f t="shared" si="7"/>
        <v>3598640</v>
      </c>
      <c r="J34" s="449">
        <f t="shared" si="4"/>
        <v>65.57199386434876</v>
      </c>
      <c r="L34" s="568"/>
      <c r="M34" s="568"/>
    </row>
    <row r="35" spans="1:13" ht="12.75" customHeight="1">
      <c r="A35" s="55">
        <v>27</v>
      </c>
      <c r="B35" s="119" t="s">
        <v>165</v>
      </c>
      <c r="C35" s="119">
        <v>216</v>
      </c>
      <c r="D35" s="119">
        <v>0</v>
      </c>
      <c r="E35" s="119">
        <v>0</v>
      </c>
      <c r="F35" s="194">
        <f aca="true" t="shared" si="8" ref="F35:F47">C35+D35+E35</f>
        <v>216</v>
      </c>
      <c r="G35" s="194">
        <f>'TABLE-2'!G34+'TABLE-2'!H34+'TABLE-2'!I34</f>
        <v>10849</v>
      </c>
      <c r="H35" s="194">
        <f aca="true" t="shared" si="9" ref="H35:H47">F35+G35</f>
        <v>11065</v>
      </c>
      <c r="I35" s="194">
        <f>'TABLE-2'!D34+'TABLE-2'!E34+'TABLE-2'!F34</f>
        <v>50132</v>
      </c>
      <c r="J35" s="448">
        <f aca="true" t="shared" si="10" ref="J35:J47">(H35/I35)*100</f>
        <v>22.071730631133807</v>
      </c>
      <c r="L35" s="567"/>
      <c r="M35" s="567"/>
    </row>
    <row r="36" spans="1:13" s="105" customFormat="1" ht="12.75" customHeight="1">
      <c r="A36" s="55">
        <v>28</v>
      </c>
      <c r="B36" s="58" t="s">
        <v>234</v>
      </c>
      <c r="C36" s="58">
        <v>0</v>
      </c>
      <c r="D36" s="58">
        <v>0</v>
      </c>
      <c r="E36" s="58">
        <v>0</v>
      </c>
      <c r="F36" s="194">
        <f t="shared" si="8"/>
        <v>0</v>
      </c>
      <c r="G36" s="194">
        <f>'TABLE-2'!G35+'TABLE-2'!H35+'TABLE-2'!I35</f>
        <v>138049</v>
      </c>
      <c r="H36" s="194">
        <f t="shared" si="9"/>
        <v>138049</v>
      </c>
      <c r="I36" s="194">
        <f>'TABLE-2'!D35+'TABLE-2'!E35+'TABLE-2'!F35</f>
        <v>128822</v>
      </c>
      <c r="J36" s="448">
        <f t="shared" si="10"/>
        <v>107.16259645091677</v>
      </c>
      <c r="L36" s="33"/>
      <c r="M36" s="33"/>
    </row>
    <row r="37" spans="1:13" ht="12.75" customHeight="1">
      <c r="A37" s="55">
        <v>29</v>
      </c>
      <c r="B37" s="119" t="s">
        <v>220</v>
      </c>
      <c r="C37" s="119">
        <v>0</v>
      </c>
      <c r="D37" s="119">
        <v>0</v>
      </c>
      <c r="E37" s="119">
        <v>0</v>
      </c>
      <c r="F37" s="194">
        <f t="shared" si="8"/>
        <v>0</v>
      </c>
      <c r="G37" s="194">
        <f>'TABLE-2'!G36+'TABLE-2'!H36+'TABLE-2'!I36</f>
        <v>380347</v>
      </c>
      <c r="H37" s="194">
        <f t="shared" si="9"/>
        <v>380347</v>
      </c>
      <c r="I37" s="194">
        <f>'TABLE-2'!D36+'TABLE-2'!E36+'TABLE-2'!F36</f>
        <v>149987</v>
      </c>
      <c r="J37" s="448">
        <f t="shared" si="10"/>
        <v>253.58664417582858</v>
      </c>
      <c r="L37" s="567"/>
      <c r="M37" s="567"/>
    </row>
    <row r="38" spans="1:13" ht="12.75" customHeight="1">
      <c r="A38" s="55">
        <v>30</v>
      </c>
      <c r="B38" s="119" t="s">
        <v>239</v>
      </c>
      <c r="C38" s="119">
        <v>5000</v>
      </c>
      <c r="D38" s="119">
        <v>0</v>
      </c>
      <c r="E38" s="119">
        <v>0</v>
      </c>
      <c r="F38" s="194">
        <f t="shared" si="8"/>
        <v>5000</v>
      </c>
      <c r="G38" s="194">
        <f>'TABLE-2'!G37+'TABLE-2'!H37+'TABLE-2'!I37</f>
        <v>81944</v>
      </c>
      <c r="H38" s="194">
        <f t="shared" si="9"/>
        <v>86944</v>
      </c>
      <c r="I38" s="194">
        <f>'TABLE-2'!D37+'TABLE-2'!E37+'TABLE-2'!F37</f>
        <v>116650</v>
      </c>
      <c r="J38" s="448">
        <f t="shared" si="10"/>
        <v>74.5340762966138</v>
      </c>
      <c r="L38" s="567"/>
      <c r="M38" s="567"/>
    </row>
    <row r="39" spans="1:13" s="105" customFormat="1" ht="12.75" customHeight="1">
      <c r="A39" s="55">
        <v>31</v>
      </c>
      <c r="B39" s="58" t="s">
        <v>221</v>
      </c>
      <c r="C39" s="58">
        <v>0</v>
      </c>
      <c r="D39" s="58">
        <v>0</v>
      </c>
      <c r="E39" s="58">
        <v>0</v>
      </c>
      <c r="F39" s="194">
        <f t="shared" si="8"/>
        <v>0</v>
      </c>
      <c r="G39" s="194">
        <f>'TABLE-2'!G38+'TABLE-2'!H38+'TABLE-2'!I38</f>
        <v>5643</v>
      </c>
      <c r="H39" s="194">
        <f t="shared" si="9"/>
        <v>5643</v>
      </c>
      <c r="I39" s="194">
        <f>'TABLE-2'!D38+'TABLE-2'!E38+'TABLE-2'!F38</f>
        <v>45502</v>
      </c>
      <c r="J39" s="448">
        <f t="shared" si="10"/>
        <v>12.401652674607709</v>
      </c>
      <c r="L39" s="33"/>
      <c r="M39" s="33"/>
    </row>
    <row r="40" spans="1:13" ht="12.75" customHeight="1">
      <c r="A40" s="55">
        <v>32</v>
      </c>
      <c r="B40" s="119" t="s">
        <v>222</v>
      </c>
      <c r="C40" s="119">
        <v>0</v>
      </c>
      <c r="D40" s="119">
        <v>0</v>
      </c>
      <c r="E40" s="119">
        <v>0</v>
      </c>
      <c r="F40" s="194">
        <f t="shared" si="8"/>
        <v>0</v>
      </c>
      <c r="G40" s="194">
        <f>'TABLE-2'!G39+'TABLE-2'!H39+'TABLE-2'!I39</f>
        <v>6524</v>
      </c>
      <c r="H40" s="194">
        <f t="shared" si="9"/>
        <v>6524</v>
      </c>
      <c r="I40" s="194">
        <f>'TABLE-2'!D39+'TABLE-2'!E39+'TABLE-2'!F39</f>
        <v>15654</v>
      </c>
      <c r="J40" s="448">
        <f t="shared" si="10"/>
        <v>41.676248882074866</v>
      </c>
      <c r="L40" s="567"/>
      <c r="M40" s="567"/>
    </row>
    <row r="41" spans="1:13" ht="12.75" customHeight="1">
      <c r="A41" s="113">
        <v>33</v>
      </c>
      <c r="B41" s="153" t="s">
        <v>455</v>
      </c>
      <c r="C41" s="119">
        <v>0</v>
      </c>
      <c r="D41" s="119">
        <v>0</v>
      </c>
      <c r="E41" s="119">
        <v>0</v>
      </c>
      <c r="F41" s="194">
        <f>C41+D41+E41</f>
        <v>0</v>
      </c>
      <c r="G41" s="194">
        <f>'TABLE-2'!G40+'TABLE-2'!H40+'TABLE-2'!I40</f>
        <v>2043</v>
      </c>
      <c r="H41" s="194">
        <f>F41+G41</f>
        <v>2043</v>
      </c>
      <c r="I41" s="194">
        <f>'TABLE-2'!D40+'TABLE-2'!E40+'TABLE-2'!F40</f>
        <v>1957</v>
      </c>
      <c r="J41" s="448">
        <f>(H41/I41)*100</f>
        <v>104.39448134900357</v>
      </c>
      <c r="L41" s="567"/>
      <c r="M41" s="567"/>
    </row>
    <row r="42" spans="1:13" s="105" customFormat="1" ht="12.75" customHeight="1">
      <c r="A42" s="55">
        <v>34</v>
      </c>
      <c r="B42" s="58" t="s">
        <v>243</v>
      </c>
      <c r="C42" s="58">
        <v>0</v>
      </c>
      <c r="D42" s="58">
        <v>0</v>
      </c>
      <c r="E42" s="58">
        <v>0</v>
      </c>
      <c r="F42" s="194">
        <f t="shared" si="8"/>
        <v>0</v>
      </c>
      <c r="G42" s="194">
        <f>'TABLE-2'!G41+'TABLE-2'!H41+'TABLE-2'!I41</f>
        <v>955</v>
      </c>
      <c r="H42" s="194">
        <f t="shared" si="9"/>
        <v>955</v>
      </c>
      <c r="I42" s="194">
        <f>'TABLE-2'!D41+'TABLE-2'!E41+'TABLE-2'!F41</f>
        <v>1101</v>
      </c>
      <c r="J42" s="448">
        <f t="shared" si="10"/>
        <v>86.73932788374205</v>
      </c>
      <c r="L42" s="33"/>
      <c r="M42" s="33"/>
    </row>
    <row r="43" spans="1:13" ht="12.75" customHeight="1">
      <c r="A43" s="55">
        <v>35</v>
      </c>
      <c r="B43" s="119" t="s">
        <v>261</v>
      </c>
      <c r="C43" s="119">
        <v>0</v>
      </c>
      <c r="D43" s="119">
        <v>0</v>
      </c>
      <c r="E43" s="119">
        <v>0</v>
      </c>
      <c r="F43" s="194">
        <f t="shared" si="8"/>
        <v>0</v>
      </c>
      <c r="G43" s="194">
        <f>'TABLE-2'!G42+'TABLE-2'!H42+'TABLE-2'!I42</f>
        <v>6692</v>
      </c>
      <c r="H43" s="194">
        <f t="shared" si="9"/>
        <v>6692</v>
      </c>
      <c r="I43" s="194">
        <f>'TABLE-2'!D42+'TABLE-2'!E42+'TABLE-2'!F42</f>
        <v>12095</v>
      </c>
      <c r="J43" s="448">
        <f t="shared" si="10"/>
        <v>55.32864820173625</v>
      </c>
      <c r="L43" s="567"/>
      <c r="M43" s="567"/>
    </row>
    <row r="44" spans="1:13" ht="12.75" customHeight="1">
      <c r="A44" s="55">
        <v>36</v>
      </c>
      <c r="B44" s="119" t="s">
        <v>24</v>
      </c>
      <c r="C44" s="119">
        <v>0</v>
      </c>
      <c r="D44" s="119">
        <v>0</v>
      </c>
      <c r="E44" s="119">
        <v>0</v>
      </c>
      <c r="F44" s="194">
        <f t="shared" si="8"/>
        <v>0</v>
      </c>
      <c r="G44" s="194">
        <f>'TABLE-2'!G43+'TABLE-2'!H43+'TABLE-2'!I43</f>
        <v>3616</v>
      </c>
      <c r="H44" s="194">
        <f t="shared" si="9"/>
        <v>3616</v>
      </c>
      <c r="I44" s="194">
        <f>'TABLE-2'!D43+'TABLE-2'!E43+'TABLE-2'!F43</f>
        <v>15372</v>
      </c>
      <c r="J44" s="448">
        <f t="shared" si="10"/>
        <v>23.52328909705959</v>
      </c>
      <c r="L44" s="567"/>
      <c r="M44" s="567"/>
    </row>
    <row r="45" spans="1:13" ht="12.75" customHeight="1">
      <c r="A45" s="55">
        <v>37</v>
      </c>
      <c r="B45" s="119" t="s">
        <v>225</v>
      </c>
      <c r="C45" s="119">
        <v>0</v>
      </c>
      <c r="D45" s="119">
        <v>0</v>
      </c>
      <c r="E45" s="119">
        <v>0</v>
      </c>
      <c r="F45" s="194">
        <f t="shared" si="8"/>
        <v>0</v>
      </c>
      <c r="G45" s="194">
        <f>'TABLE-2'!G44+'TABLE-2'!H44+'TABLE-2'!I44</f>
        <v>3602</v>
      </c>
      <c r="H45" s="194">
        <f t="shared" si="9"/>
        <v>3602</v>
      </c>
      <c r="I45" s="194">
        <f>'TABLE-2'!D44+'TABLE-2'!E44+'TABLE-2'!F44</f>
        <v>3068</v>
      </c>
      <c r="J45" s="448">
        <f t="shared" si="10"/>
        <v>117.40547588005215</v>
      </c>
      <c r="L45" s="567"/>
      <c r="M45" s="567"/>
    </row>
    <row r="46" spans="1:13" ht="12.75" customHeight="1">
      <c r="A46" s="55">
        <v>38</v>
      </c>
      <c r="B46" s="119" t="s">
        <v>456</v>
      </c>
      <c r="C46" s="119">
        <v>0</v>
      </c>
      <c r="D46" s="119">
        <v>0</v>
      </c>
      <c r="E46" s="119">
        <v>0</v>
      </c>
      <c r="F46" s="194">
        <f t="shared" si="8"/>
        <v>0</v>
      </c>
      <c r="G46" s="194">
        <f>'TABLE-2'!G45+'TABLE-2'!H45+'TABLE-2'!I45</f>
        <v>438</v>
      </c>
      <c r="H46" s="194">
        <f t="shared" si="9"/>
        <v>438</v>
      </c>
      <c r="I46" s="194">
        <f>'TABLE-2'!D45+'TABLE-2'!E45+'TABLE-2'!F45</f>
        <v>2601</v>
      </c>
      <c r="J46" s="448">
        <f t="shared" si="10"/>
        <v>16.839677047289502</v>
      </c>
      <c r="L46" s="567"/>
      <c r="M46" s="567"/>
    </row>
    <row r="47" spans="1:13" ht="12.75" customHeight="1">
      <c r="A47" s="55">
        <v>39</v>
      </c>
      <c r="B47" s="119" t="s">
        <v>536</v>
      </c>
      <c r="C47" s="119">
        <v>0</v>
      </c>
      <c r="D47" s="119">
        <v>0</v>
      </c>
      <c r="E47" s="119">
        <v>0</v>
      </c>
      <c r="F47" s="194">
        <f t="shared" si="8"/>
        <v>0</v>
      </c>
      <c r="G47" s="194">
        <f>'TABLE-2'!G46+'TABLE-2'!H46+'TABLE-2'!I46</f>
        <v>91205</v>
      </c>
      <c r="H47" s="194">
        <f t="shared" si="9"/>
        <v>91205</v>
      </c>
      <c r="I47" s="194">
        <f>'TABLE-2'!D46+'TABLE-2'!E46+'TABLE-2'!F46</f>
        <v>109669</v>
      </c>
      <c r="J47" s="448">
        <f t="shared" si="10"/>
        <v>83.16388405109922</v>
      </c>
      <c r="L47" s="567"/>
      <c r="M47" s="567"/>
    </row>
    <row r="48" spans="1:13" s="123" customFormat="1" ht="12.75" customHeight="1">
      <c r="A48" s="179"/>
      <c r="B48" s="124" t="s">
        <v>227</v>
      </c>
      <c r="C48" s="124">
        <f aca="true" t="shared" si="11" ref="C48:I48">SUM(C35:C47)</f>
        <v>5216</v>
      </c>
      <c r="D48" s="124">
        <f t="shared" si="11"/>
        <v>0</v>
      </c>
      <c r="E48" s="124">
        <f t="shared" si="11"/>
        <v>0</v>
      </c>
      <c r="F48" s="270">
        <f t="shared" si="11"/>
        <v>5216</v>
      </c>
      <c r="G48" s="270">
        <f t="shared" si="11"/>
        <v>731907</v>
      </c>
      <c r="H48" s="270">
        <f t="shared" si="11"/>
        <v>737123</v>
      </c>
      <c r="I48" s="270">
        <f t="shared" si="11"/>
        <v>652610</v>
      </c>
      <c r="J48" s="449">
        <f>(H48/I48)*100</f>
        <v>112.95000076615436</v>
      </c>
      <c r="L48" s="568"/>
      <c r="M48" s="568"/>
    </row>
    <row r="49" spans="1:13" s="123" customFormat="1" ht="12.75" customHeight="1">
      <c r="A49" s="179"/>
      <c r="B49" s="179" t="s">
        <v>125</v>
      </c>
      <c r="C49" s="124">
        <f aca="true" t="shared" si="12" ref="C49:I49">C26+C34+C48</f>
        <v>79447</v>
      </c>
      <c r="D49" s="124">
        <f t="shared" si="12"/>
        <v>2019</v>
      </c>
      <c r="E49" s="124">
        <f t="shared" si="12"/>
        <v>177399</v>
      </c>
      <c r="F49" s="270">
        <f t="shared" si="12"/>
        <v>258865</v>
      </c>
      <c r="G49" s="270">
        <f t="shared" si="12"/>
        <v>5095653</v>
      </c>
      <c r="H49" s="270">
        <f t="shared" si="12"/>
        <v>5354518</v>
      </c>
      <c r="I49" s="270">
        <f t="shared" si="12"/>
        <v>8271400</v>
      </c>
      <c r="J49" s="449">
        <f>(H49/I49)*100</f>
        <v>64.7353289648669</v>
      </c>
      <c r="K49" s="568"/>
      <c r="L49" s="568"/>
      <c r="M49" s="568"/>
    </row>
    <row r="50" spans="1:13" ht="12.75">
      <c r="A50" s="123"/>
      <c r="K50" s="123"/>
      <c r="L50" s="567"/>
      <c r="M50" s="567"/>
    </row>
    <row r="51" spans="1:13" ht="14.25">
      <c r="A51" s="123"/>
      <c r="D51" s="558"/>
      <c r="E51" s="558"/>
      <c r="F51" s="272"/>
      <c r="H51" s="195" t="s">
        <v>36</v>
      </c>
      <c r="K51" s="123"/>
      <c r="L51" s="567"/>
      <c r="M51" s="567"/>
    </row>
    <row r="52" spans="1:13" ht="18" customHeight="1">
      <c r="A52" s="123"/>
      <c r="D52" s="558"/>
      <c r="E52" s="558"/>
      <c r="F52" s="272"/>
      <c r="G52" s="271"/>
      <c r="K52" s="123"/>
      <c r="L52" s="568"/>
      <c r="M52" s="568"/>
    </row>
    <row r="53" spans="1:13" ht="15.75" customHeight="1">
      <c r="A53" s="123"/>
      <c r="D53" s="558"/>
      <c r="E53" s="558"/>
      <c r="F53" s="272"/>
      <c r="G53" s="271"/>
      <c r="H53" s="195" t="s">
        <v>36</v>
      </c>
      <c r="I53" s="271"/>
      <c r="K53" s="123"/>
      <c r="L53" s="568"/>
      <c r="M53" s="568"/>
    </row>
    <row r="54" spans="1:13" ht="12.75">
      <c r="A54" s="381" t="s">
        <v>4</v>
      </c>
      <c r="B54" s="381" t="s">
        <v>5</v>
      </c>
      <c r="C54" s="303" t="s">
        <v>48</v>
      </c>
      <c r="D54" s="303" t="s">
        <v>49</v>
      </c>
      <c r="E54" s="303" t="s">
        <v>50</v>
      </c>
      <c r="F54" s="278" t="s">
        <v>3</v>
      </c>
      <c r="G54" s="278" t="s">
        <v>46</v>
      </c>
      <c r="H54" s="278" t="s">
        <v>51</v>
      </c>
      <c r="I54" s="278" t="s">
        <v>45</v>
      </c>
      <c r="J54" s="278" t="s">
        <v>52</v>
      </c>
      <c r="K54" s="564"/>
      <c r="L54" s="565"/>
      <c r="M54" s="565"/>
    </row>
    <row r="55" spans="1:13" ht="12.75">
      <c r="A55" s="358" t="s">
        <v>6</v>
      </c>
      <c r="B55" s="358"/>
      <c r="C55" s="304"/>
      <c r="D55" s="304"/>
      <c r="E55" s="304"/>
      <c r="F55" s="279" t="s">
        <v>53</v>
      </c>
      <c r="G55" s="277"/>
      <c r="H55" s="279" t="s">
        <v>54</v>
      </c>
      <c r="I55" s="279"/>
      <c r="J55" s="279" t="s">
        <v>55</v>
      </c>
      <c r="K55" s="564"/>
      <c r="L55" s="568"/>
      <c r="M55" s="565"/>
    </row>
    <row r="56" spans="1:13" ht="15" customHeight="1">
      <c r="A56" s="55">
        <v>40</v>
      </c>
      <c r="B56" s="58" t="s">
        <v>79</v>
      </c>
      <c r="C56" s="119">
        <v>0</v>
      </c>
      <c r="D56" s="119">
        <v>0</v>
      </c>
      <c r="E56" s="119">
        <v>0</v>
      </c>
      <c r="F56" s="194">
        <f aca="true" t="shared" si="13" ref="F56:F63">C56+D56+E56</f>
        <v>0</v>
      </c>
      <c r="G56" s="194">
        <f>'TABLE-2'!G54+'TABLE-2'!H54+'TABLE-2'!I54</f>
        <v>27528</v>
      </c>
      <c r="H56" s="194">
        <f aca="true" t="shared" si="14" ref="H56:H63">F56+G56</f>
        <v>27528</v>
      </c>
      <c r="I56" s="194">
        <f>'TABLE-2'!D54+'TABLE-2'!E54+'TABLE-2'!F54</f>
        <v>53456</v>
      </c>
      <c r="J56" s="448">
        <f aca="true" t="shared" si="15" ref="J56:J63">(H56/I56)*100</f>
        <v>51.496557916791375</v>
      </c>
      <c r="K56" s="567"/>
      <c r="L56" s="567"/>
      <c r="M56" s="567"/>
    </row>
    <row r="57" spans="1:13" ht="15" customHeight="1">
      <c r="A57" s="55">
        <v>41</v>
      </c>
      <c r="B57" s="58" t="s">
        <v>284</v>
      </c>
      <c r="C57" s="119">
        <v>225</v>
      </c>
      <c r="D57" s="119">
        <v>0</v>
      </c>
      <c r="E57" s="119">
        <v>31055</v>
      </c>
      <c r="F57" s="194">
        <f t="shared" si="13"/>
        <v>31280</v>
      </c>
      <c r="G57" s="194">
        <f>'TABLE-2'!G55+'TABLE-2'!H55+'TABLE-2'!I55</f>
        <v>75543</v>
      </c>
      <c r="H57" s="194">
        <f t="shared" si="14"/>
        <v>106823</v>
      </c>
      <c r="I57" s="194">
        <f>'TABLE-2'!D55+'TABLE-2'!E55+'TABLE-2'!F55</f>
        <v>133243</v>
      </c>
      <c r="J57" s="448">
        <f t="shared" si="15"/>
        <v>80.17156623612497</v>
      </c>
      <c r="K57" s="567"/>
      <c r="L57" s="567"/>
      <c r="M57" s="567"/>
    </row>
    <row r="58" spans="1:13" ht="15" customHeight="1">
      <c r="A58" s="55">
        <v>42</v>
      </c>
      <c r="B58" s="58" t="s">
        <v>30</v>
      </c>
      <c r="C58" s="119">
        <v>0</v>
      </c>
      <c r="D58" s="119">
        <v>0</v>
      </c>
      <c r="E58" s="119">
        <v>3923</v>
      </c>
      <c r="F58" s="194">
        <f t="shared" si="13"/>
        <v>3923</v>
      </c>
      <c r="G58" s="194">
        <f>'TABLE-2'!G56+'TABLE-2'!H56+'TABLE-2'!I56</f>
        <v>7304</v>
      </c>
      <c r="H58" s="194">
        <f t="shared" si="14"/>
        <v>11227</v>
      </c>
      <c r="I58" s="194">
        <f>'TABLE-2'!D56+'TABLE-2'!E56+'TABLE-2'!F56</f>
        <v>19014</v>
      </c>
      <c r="J58" s="448">
        <f t="shared" si="15"/>
        <v>59.04596613021984</v>
      </c>
      <c r="K58" s="567" t="s">
        <v>36</v>
      </c>
      <c r="L58" s="567"/>
      <c r="M58" s="567"/>
    </row>
    <row r="59" spans="1:13" ht="15" customHeight="1">
      <c r="A59" s="55">
        <v>43</v>
      </c>
      <c r="B59" s="58" t="s">
        <v>237</v>
      </c>
      <c r="C59" s="119">
        <v>35759</v>
      </c>
      <c r="D59" s="119">
        <v>120</v>
      </c>
      <c r="E59" s="119">
        <v>24500</v>
      </c>
      <c r="F59" s="194">
        <f t="shared" si="13"/>
        <v>60379</v>
      </c>
      <c r="G59" s="194">
        <f>'TABLE-2'!G57+'TABLE-2'!H57+'TABLE-2'!I57</f>
        <v>93478</v>
      </c>
      <c r="H59" s="194">
        <f t="shared" si="14"/>
        <v>153857</v>
      </c>
      <c r="I59" s="194">
        <f>'TABLE-2'!D57+'TABLE-2'!E57+'TABLE-2'!F57</f>
        <v>148292</v>
      </c>
      <c r="J59" s="448">
        <f t="shared" si="15"/>
        <v>103.75273109810375</v>
      </c>
      <c r="K59" s="567"/>
      <c r="L59" s="567"/>
      <c r="M59" s="567"/>
    </row>
    <row r="60" spans="1:13" ht="15" customHeight="1">
      <c r="A60" s="55">
        <v>44</v>
      </c>
      <c r="B60" s="58" t="s">
        <v>29</v>
      </c>
      <c r="C60" s="119">
        <v>0</v>
      </c>
      <c r="D60" s="119">
        <v>0</v>
      </c>
      <c r="E60" s="119">
        <v>6166</v>
      </c>
      <c r="F60" s="194">
        <f t="shared" si="13"/>
        <v>6166</v>
      </c>
      <c r="G60" s="194">
        <f>'TABLE-2'!G58+'TABLE-2'!H58+'TABLE-2'!I58</f>
        <v>18601</v>
      </c>
      <c r="H60" s="194">
        <f t="shared" si="14"/>
        <v>24767</v>
      </c>
      <c r="I60" s="194">
        <f>'TABLE-2'!D58+'TABLE-2'!E58+'TABLE-2'!F58</f>
        <v>74843</v>
      </c>
      <c r="J60" s="448">
        <f t="shared" si="15"/>
        <v>33.09193912590356</v>
      </c>
      <c r="K60" s="567"/>
      <c r="L60" s="567"/>
      <c r="M60" s="567"/>
    </row>
    <row r="61" spans="1:13" ht="15" customHeight="1">
      <c r="A61" s="55">
        <v>45</v>
      </c>
      <c r="B61" s="58" t="s">
        <v>575</v>
      </c>
      <c r="C61" s="119">
        <v>1906</v>
      </c>
      <c r="D61" s="119">
        <v>0</v>
      </c>
      <c r="E61" s="119">
        <v>59182</v>
      </c>
      <c r="F61" s="194">
        <f>C61+D61+E61</f>
        <v>61088</v>
      </c>
      <c r="G61" s="194">
        <f>'TABLE-2'!G59+'TABLE-2'!H59+'TABLE-2'!I59</f>
        <v>131786</v>
      </c>
      <c r="H61" s="194">
        <f t="shared" si="14"/>
        <v>192874</v>
      </c>
      <c r="I61" s="194">
        <f>'TABLE-2'!D59+'TABLE-2'!E59+'TABLE-2'!F59</f>
        <v>228425</v>
      </c>
      <c r="J61" s="448">
        <f t="shared" si="15"/>
        <v>84.43646711174347</v>
      </c>
      <c r="K61" s="567"/>
      <c r="L61" s="567"/>
      <c r="M61" s="567"/>
    </row>
    <row r="62" spans="1:13" ht="15" customHeight="1">
      <c r="A62" s="55">
        <v>46</v>
      </c>
      <c r="B62" s="58" t="s">
        <v>25</v>
      </c>
      <c r="C62" s="119">
        <v>755</v>
      </c>
      <c r="D62" s="119">
        <v>0</v>
      </c>
      <c r="E62" s="119">
        <v>25803</v>
      </c>
      <c r="F62" s="194">
        <f>C62+D62+E62</f>
        <v>26558</v>
      </c>
      <c r="G62" s="194">
        <f>'TABLE-2'!G60+'TABLE-2'!H60+'TABLE-2'!I60</f>
        <v>13841</v>
      </c>
      <c r="H62" s="194">
        <f t="shared" si="14"/>
        <v>40399</v>
      </c>
      <c r="I62" s="194">
        <f>'TABLE-2'!D60+'TABLE-2'!E60+'TABLE-2'!F60</f>
        <v>41444</v>
      </c>
      <c r="J62" s="448">
        <f t="shared" si="15"/>
        <v>97.47852523887656</v>
      </c>
      <c r="K62" s="567"/>
      <c r="L62" s="567"/>
      <c r="M62" s="567"/>
    </row>
    <row r="63" spans="1:13" ht="15" customHeight="1">
      <c r="A63" s="55">
        <v>47</v>
      </c>
      <c r="B63" s="58" t="s">
        <v>28</v>
      </c>
      <c r="C63" s="119">
        <v>0</v>
      </c>
      <c r="D63" s="119">
        <v>0</v>
      </c>
      <c r="E63" s="119">
        <v>0</v>
      </c>
      <c r="F63" s="194">
        <f t="shared" si="13"/>
        <v>0</v>
      </c>
      <c r="G63" s="194">
        <f>'TABLE-2'!G61+'TABLE-2'!H61+'TABLE-2'!I61</f>
        <v>12003</v>
      </c>
      <c r="H63" s="194">
        <f t="shared" si="14"/>
        <v>12003</v>
      </c>
      <c r="I63" s="194">
        <f>'TABLE-2'!D61+'TABLE-2'!E61+'TABLE-2'!F61</f>
        <v>23308</v>
      </c>
      <c r="J63" s="448">
        <f t="shared" si="15"/>
        <v>51.497339969109326</v>
      </c>
      <c r="K63" s="567"/>
      <c r="L63" s="567"/>
      <c r="M63" s="567"/>
    </row>
    <row r="64" spans="1:13" ht="15" customHeight="1">
      <c r="A64" s="55"/>
      <c r="B64" s="179" t="s">
        <v>125</v>
      </c>
      <c r="C64" s="124">
        <f aca="true" t="shared" si="16" ref="C64:I64">SUM(C56:C63)</f>
        <v>38645</v>
      </c>
      <c r="D64" s="124">
        <f t="shared" si="16"/>
        <v>120</v>
      </c>
      <c r="E64" s="124">
        <f t="shared" si="16"/>
        <v>150629</v>
      </c>
      <c r="F64" s="270">
        <f t="shared" si="16"/>
        <v>189394</v>
      </c>
      <c r="G64" s="270">
        <f t="shared" si="16"/>
        <v>380084</v>
      </c>
      <c r="H64" s="270">
        <f t="shared" si="16"/>
        <v>569478</v>
      </c>
      <c r="I64" s="270">
        <f t="shared" si="16"/>
        <v>722025</v>
      </c>
      <c r="J64" s="449">
        <f>(H64/I64)*100</f>
        <v>78.87233821543576</v>
      </c>
      <c r="K64" s="567"/>
      <c r="L64" s="567"/>
      <c r="M64" s="567"/>
    </row>
    <row r="65" spans="1:13" ht="15" customHeight="1">
      <c r="A65" s="55"/>
      <c r="B65" s="569"/>
      <c r="C65" s="119"/>
      <c r="D65" s="119"/>
      <c r="E65" s="119"/>
      <c r="F65" s="194"/>
      <c r="G65" s="194"/>
      <c r="H65" s="194"/>
      <c r="I65" s="194" t="s">
        <v>36</v>
      </c>
      <c r="J65" s="448"/>
      <c r="K65" s="567"/>
      <c r="L65" s="567"/>
      <c r="M65" s="567"/>
    </row>
    <row r="66" spans="1:13" ht="15" customHeight="1">
      <c r="A66" s="55">
        <v>48</v>
      </c>
      <c r="B66" s="119" t="s">
        <v>34</v>
      </c>
      <c r="C66" s="119">
        <v>500</v>
      </c>
      <c r="D66" s="119">
        <v>0</v>
      </c>
      <c r="E66" s="119">
        <v>61007</v>
      </c>
      <c r="F66" s="194">
        <f>C66+D66+E66</f>
        <v>61507</v>
      </c>
      <c r="G66" s="194">
        <f>'TABLE-2'!G64+'TABLE-2'!H64+'TABLE-2'!I64</f>
        <v>635969</v>
      </c>
      <c r="H66" s="194">
        <f>F66+G66</f>
        <v>697476</v>
      </c>
      <c r="I66" s="194">
        <f>'TABLE-2'!D64+'TABLE-2'!E64+'TABLE-2'!F64</f>
        <v>761466</v>
      </c>
      <c r="J66" s="448">
        <f>(H66/I66)*100</f>
        <v>91.59647311895738</v>
      </c>
      <c r="K66" s="567"/>
      <c r="L66" s="567"/>
      <c r="M66" s="567"/>
    </row>
    <row r="67" spans="1:13" ht="15" customHeight="1">
      <c r="A67" s="55">
        <v>49</v>
      </c>
      <c r="B67" s="119" t="s">
        <v>132</v>
      </c>
      <c r="C67" s="119">
        <v>88</v>
      </c>
      <c r="D67" s="119">
        <v>1709</v>
      </c>
      <c r="E67" s="119">
        <v>315</v>
      </c>
      <c r="F67" s="194">
        <f>C67+D67+E67</f>
        <v>2112</v>
      </c>
      <c r="G67" s="194">
        <f>'TABLE-2'!G65+'TABLE-2'!H65+'TABLE-2'!I65</f>
        <v>135480</v>
      </c>
      <c r="H67" s="194">
        <f>F67+G67</f>
        <v>137592</v>
      </c>
      <c r="I67" s="194">
        <f>'TABLE-2'!D65+'TABLE-2'!E65+'TABLE-2'!F65</f>
        <v>13529</v>
      </c>
      <c r="J67" s="448">
        <f>(H67/I67)*100</f>
        <v>1017.0153004656663</v>
      </c>
      <c r="K67" s="567"/>
      <c r="L67" s="567"/>
      <c r="M67" s="567"/>
    </row>
    <row r="68" spans="1:12" ht="15" customHeight="1">
      <c r="A68" s="118"/>
      <c r="B68" s="179" t="s">
        <v>125</v>
      </c>
      <c r="C68" s="124">
        <f aca="true" t="shared" si="17" ref="C68:I68">SUM(C66:C67)</f>
        <v>588</v>
      </c>
      <c r="D68" s="124">
        <f t="shared" si="17"/>
        <v>1709</v>
      </c>
      <c r="E68" s="59">
        <f t="shared" si="17"/>
        <v>61322</v>
      </c>
      <c r="F68" s="270">
        <f t="shared" si="17"/>
        <v>63619</v>
      </c>
      <c r="G68" s="270">
        <f t="shared" si="17"/>
        <v>771449</v>
      </c>
      <c r="H68" s="270">
        <f t="shared" si="17"/>
        <v>835068</v>
      </c>
      <c r="I68" s="270">
        <f t="shared" si="17"/>
        <v>774995</v>
      </c>
      <c r="J68" s="449">
        <f>(H68/I68)*100</f>
        <v>107.75140484777322</v>
      </c>
      <c r="K68" s="568"/>
      <c r="L68" s="567"/>
    </row>
    <row r="69" spans="1:12" ht="15" customHeight="1">
      <c r="A69" s="118"/>
      <c r="B69" s="179"/>
      <c r="C69" s="124"/>
      <c r="D69" s="124"/>
      <c r="E69" s="124"/>
      <c r="F69" s="270"/>
      <c r="G69" s="270"/>
      <c r="H69" s="270"/>
      <c r="I69" s="270"/>
      <c r="J69" s="448"/>
      <c r="K69" s="568"/>
      <c r="L69" s="567"/>
    </row>
    <row r="70" spans="1:12" ht="15" customHeight="1">
      <c r="A70" s="118"/>
      <c r="B70" s="179" t="s">
        <v>35</v>
      </c>
      <c r="C70" s="124">
        <f aca="true" t="shared" si="18" ref="C70:I70">C49+C64+C68</f>
        <v>118680</v>
      </c>
      <c r="D70" s="124">
        <f t="shared" si="18"/>
        <v>3848</v>
      </c>
      <c r="E70" s="124">
        <f t="shared" si="18"/>
        <v>389350</v>
      </c>
      <c r="F70" s="270">
        <f t="shared" si="18"/>
        <v>511878</v>
      </c>
      <c r="G70" s="270">
        <f t="shared" si="18"/>
        <v>6247186</v>
      </c>
      <c r="H70" s="270">
        <f t="shared" si="18"/>
        <v>6759064</v>
      </c>
      <c r="I70" s="270">
        <f t="shared" si="18"/>
        <v>9768420</v>
      </c>
      <c r="J70" s="449">
        <f>(H70/I70)*100</f>
        <v>69.19301176648833</v>
      </c>
      <c r="K70" s="123"/>
      <c r="L70" s="567"/>
    </row>
    <row r="72" ht="12.75">
      <c r="C72" s="152">
        <v>3</v>
      </c>
    </row>
  </sheetData>
  <printOptions gridLines="1" horizontalCentered="1"/>
  <pageMargins left="0.7480314960629921" right="0.7480314960629921" top="0.69" bottom="0.44" header="1.33" footer="0.32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84"/>
  <sheetViews>
    <sheetView workbookViewId="0" topLeftCell="F1">
      <selection activeCell="N22" sqref="N22"/>
    </sheetView>
  </sheetViews>
  <sheetFormatPr defaultColWidth="9.140625" defaultRowHeight="12.75"/>
  <cols>
    <col min="1" max="1" width="3.7109375" style="120" customWidth="1"/>
    <col min="2" max="2" width="23.57421875" style="120" customWidth="1"/>
    <col min="3" max="3" width="12.7109375" style="130" customWidth="1"/>
    <col min="4" max="4" width="16.28125" style="313" customWidth="1"/>
    <col min="5" max="5" width="11.57421875" style="313" customWidth="1"/>
    <col min="6" max="6" width="11.140625" style="313" customWidth="1"/>
    <col min="7" max="7" width="12.57421875" style="451" customWidth="1"/>
    <col min="8" max="8" width="12.8515625" style="313" customWidth="1"/>
    <col min="9" max="9" width="8.8515625" style="451" customWidth="1"/>
    <col min="10" max="10" width="12.00390625" style="451" customWidth="1"/>
    <col min="11" max="11" width="8.8515625" style="451" customWidth="1"/>
    <col min="12" max="12" width="8.140625" style="451" customWidth="1"/>
    <col min="13" max="13" width="13.140625" style="451" customWidth="1"/>
    <col min="14" max="14" width="11.57421875" style="451" customWidth="1"/>
    <col min="15" max="16384" width="9.140625" style="120" customWidth="1"/>
  </cols>
  <sheetData>
    <row r="1" spans="1:14" ht="14.25">
      <c r="A1" s="123"/>
      <c r="B1" s="123"/>
      <c r="C1" s="558"/>
      <c r="D1" s="306"/>
      <c r="E1" s="306"/>
      <c r="F1" s="306"/>
      <c r="G1" s="641"/>
      <c r="H1" s="306"/>
      <c r="I1" s="639"/>
      <c r="J1" s="639"/>
      <c r="K1" s="639"/>
      <c r="L1" s="639"/>
      <c r="M1" s="639"/>
      <c r="N1" s="639"/>
    </row>
    <row r="2" spans="1:14" ht="14.25">
      <c r="A2" s="122"/>
      <c r="B2" s="122"/>
      <c r="C2" s="152"/>
      <c r="D2" s="306"/>
      <c r="E2" s="306"/>
      <c r="F2" s="306"/>
      <c r="G2" s="641"/>
      <c r="H2" s="301"/>
      <c r="I2" s="639"/>
      <c r="J2" s="639"/>
      <c r="K2" s="640" t="s">
        <v>36</v>
      </c>
      <c r="L2" s="640"/>
      <c r="M2" s="639"/>
      <c r="N2" s="639"/>
    </row>
    <row r="3" spans="1:14" ht="15.75" customHeight="1">
      <c r="A3" s="122"/>
      <c r="B3" s="122"/>
      <c r="C3" s="152"/>
      <c r="D3" s="306"/>
      <c r="E3" s="306"/>
      <c r="F3" s="306"/>
      <c r="G3" s="641"/>
      <c r="H3" s="301"/>
      <c r="I3" s="639"/>
      <c r="J3" s="639"/>
      <c r="K3" s="640"/>
      <c r="L3" s="640"/>
      <c r="M3" s="639"/>
      <c r="N3" s="639"/>
    </row>
    <row r="4" spans="1:14" ht="12.75">
      <c r="A4" s="381" t="s">
        <v>4</v>
      </c>
      <c r="B4" s="527" t="s">
        <v>5</v>
      </c>
      <c r="C4" s="299" t="s">
        <v>56</v>
      </c>
      <c r="D4" s="765" t="s">
        <v>287</v>
      </c>
      <c r="E4" s="766"/>
      <c r="F4" s="766"/>
      <c r="G4" s="767"/>
      <c r="H4" s="768" t="s">
        <v>133</v>
      </c>
      <c r="I4" s="770"/>
      <c r="J4" s="768" t="s">
        <v>134</v>
      </c>
      <c r="K4" s="769"/>
      <c r="L4" s="770"/>
      <c r="M4" s="651"/>
      <c r="N4" s="651"/>
    </row>
    <row r="5" spans="1:14" ht="12.75">
      <c r="A5" s="357" t="s">
        <v>6</v>
      </c>
      <c r="B5" s="529"/>
      <c r="C5" s="389" t="s">
        <v>57</v>
      </c>
      <c r="D5" s="309"/>
      <c r="E5" s="309"/>
      <c r="F5" s="309"/>
      <c r="G5" s="642"/>
      <c r="H5" s="771" t="s">
        <v>112</v>
      </c>
      <c r="I5" s="773"/>
      <c r="J5" s="771" t="s">
        <v>58</v>
      </c>
      <c r="K5" s="772"/>
      <c r="L5" s="773"/>
      <c r="M5" s="643" t="s">
        <v>59</v>
      </c>
      <c r="N5" s="643" t="s">
        <v>60</v>
      </c>
    </row>
    <row r="6" spans="1:16" ht="12.75">
      <c r="A6" s="357"/>
      <c r="B6" s="529"/>
      <c r="C6" s="389" t="s">
        <v>61</v>
      </c>
      <c r="D6" s="571" t="s">
        <v>240</v>
      </c>
      <c r="E6" s="571" t="s">
        <v>551</v>
      </c>
      <c r="F6" s="571" t="s">
        <v>63</v>
      </c>
      <c r="G6" s="643" t="s">
        <v>3</v>
      </c>
      <c r="H6" s="309" t="s">
        <v>64</v>
      </c>
      <c r="I6" s="642" t="s">
        <v>65</v>
      </c>
      <c r="J6" s="642" t="s">
        <v>64</v>
      </c>
      <c r="K6" s="642" t="s">
        <v>65</v>
      </c>
      <c r="L6" s="642" t="s">
        <v>65</v>
      </c>
      <c r="M6" s="643" t="s">
        <v>66</v>
      </c>
      <c r="N6" s="652" t="s">
        <v>553</v>
      </c>
      <c r="P6" s="572"/>
    </row>
    <row r="7" spans="1:16" ht="12.75">
      <c r="A7" s="358"/>
      <c r="B7" s="530"/>
      <c r="C7" s="300" t="s">
        <v>67</v>
      </c>
      <c r="D7" s="311"/>
      <c r="E7" s="311"/>
      <c r="F7" s="311"/>
      <c r="G7" s="644"/>
      <c r="H7" s="311"/>
      <c r="I7" s="644" t="s">
        <v>68</v>
      </c>
      <c r="J7" s="644"/>
      <c r="K7" s="650" t="s">
        <v>554</v>
      </c>
      <c r="L7" s="644" t="s">
        <v>67</v>
      </c>
      <c r="M7" s="648"/>
      <c r="N7" s="648"/>
      <c r="P7" s="320"/>
    </row>
    <row r="8" spans="1:16" ht="13.5" customHeight="1">
      <c r="A8" s="118">
        <v>1</v>
      </c>
      <c r="B8" s="119" t="s">
        <v>7</v>
      </c>
      <c r="C8" s="119">
        <v>153669</v>
      </c>
      <c r="D8" s="119">
        <v>77729</v>
      </c>
      <c r="E8" s="119">
        <v>18189</v>
      </c>
      <c r="F8" s="119">
        <v>33520</v>
      </c>
      <c r="G8" s="194">
        <f>SUM(D8:F8)</f>
        <v>129438</v>
      </c>
      <c r="H8" s="119">
        <v>75996</v>
      </c>
      <c r="I8" s="448">
        <f>(H8/M8)*100</f>
        <v>40.129265278965875</v>
      </c>
      <c r="J8" s="194">
        <f>'TABLE-7'!D9</f>
        <v>38353</v>
      </c>
      <c r="K8" s="448">
        <f>(J8/M8)*100</f>
        <v>20.252088415761072</v>
      </c>
      <c r="L8" s="448">
        <f>(J8/G8)*100</f>
        <v>29.630402200281214</v>
      </c>
      <c r="M8" s="194">
        <f>'TABLE-4'!G7</f>
        <v>189378</v>
      </c>
      <c r="N8" s="448">
        <f aca="true" t="shared" si="0" ref="N8:N50">(G8/M8)*100</f>
        <v>68.34901625320788</v>
      </c>
      <c r="O8" s="121"/>
      <c r="P8" s="130"/>
    </row>
    <row r="9" spans="1:16" ht="13.5" customHeight="1">
      <c r="A9" s="118">
        <v>2</v>
      </c>
      <c r="B9" s="119" t="s">
        <v>8</v>
      </c>
      <c r="C9" s="119">
        <v>1206</v>
      </c>
      <c r="D9" s="119">
        <v>836</v>
      </c>
      <c r="E9" s="119">
        <v>721</v>
      </c>
      <c r="F9" s="119">
        <v>1635</v>
      </c>
      <c r="G9" s="194">
        <f aca="true" t="shared" si="1" ref="G9:G26">SUM(D9:F9)</f>
        <v>3192</v>
      </c>
      <c r="H9" s="119">
        <v>0</v>
      </c>
      <c r="I9" s="448">
        <f aca="true" t="shared" si="2" ref="I9:I26">(H9/M9)*100</f>
        <v>0</v>
      </c>
      <c r="J9" s="194">
        <f>'TABLE-7'!D10</f>
        <v>163</v>
      </c>
      <c r="K9" s="448">
        <f aca="true" t="shared" si="3" ref="K9:K26">(J9/M9)*100</f>
        <v>2.0980821212511263</v>
      </c>
      <c r="L9" s="448">
        <f aca="true" t="shared" si="4" ref="L9:L26">(J9/G9)*100</f>
        <v>5.106516290726817</v>
      </c>
      <c r="M9" s="194">
        <f>'TABLE-4'!G8</f>
        <v>7769</v>
      </c>
      <c r="N9" s="448">
        <f t="shared" si="0"/>
        <v>41.086368902046594</v>
      </c>
      <c r="O9" s="121"/>
      <c r="P9" s="130"/>
    </row>
    <row r="10" spans="1:16" ht="13.5" customHeight="1">
      <c r="A10" s="118">
        <v>3</v>
      </c>
      <c r="B10" s="119" t="s">
        <v>9</v>
      </c>
      <c r="C10" s="119">
        <v>143736</v>
      </c>
      <c r="D10" s="119">
        <v>28890</v>
      </c>
      <c r="E10" s="119">
        <v>33268</v>
      </c>
      <c r="F10" s="119">
        <v>25489</v>
      </c>
      <c r="G10" s="194">
        <f t="shared" si="1"/>
        <v>87647</v>
      </c>
      <c r="H10" s="119">
        <v>22261</v>
      </c>
      <c r="I10" s="448">
        <f t="shared" si="2"/>
        <v>17.220945794363605</v>
      </c>
      <c r="J10" s="194">
        <f>'TABLE-7'!D11</f>
        <v>17978</v>
      </c>
      <c r="K10" s="448">
        <f t="shared" si="3"/>
        <v>13.907648510447368</v>
      </c>
      <c r="L10" s="448">
        <f t="shared" si="4"/>
        <v>20.511825846862987</v>
      </c>
      <c r="M10" s="194">
        <f>'TABLE-4'!G9</f>
        <v>129267</v>
      </c>
      <c r="N10" s="448">
        <f t="shared" si="0"/>
        <v>67.80307425715768</v>
      </c>
      <c r="O10" s="121"/>
      <c r="P10" s="130"/>
    </row>
    <row r="11" spans="1:16" ht="13.5" customHeight="1">
      <c r="A11" s="118">
        <v>4</v>
      </c>
      <c r="B11" s="119" t="s">
        <v>10</v>
      </c>
      <c r="C11" s="119">
        <v>240667</v>
      </c>
      <c r="D11" s="119">
        <v>198347</v>
      </c>
      <c r="E11" s="119">
        <v>51152</v>
      </c>
      <c r="F11" s="119">
        <v>47898</v>
      </c>
      <c r="G11" s="194">
        <f t="shared" si="1"/>
        <v>297397</v>
      </c>
      <c r="H11" s="119">
        <v>186848</v>
      </c>
      <c r="I11" s="448">
        <f t="shared" si="2"/>
        <v>45.35773153081858</v>
      </c>
      <c r="J11" s="194">
        <f>'TABLE-7'!D12</f>
        <v>55127</v>
      </c>
      <c r="K11" s="448">
        <f t="shared" si="3"/>
        <v>13.38219122548508</v>
      </c>
      <c r="L11" s="448">
        <f t="shared" si="4"/>
        <v>18.536501713198184</v>
      </c>
      <c r="M11" s="194">
        <f>'TABLE-4'!G10</f>
        <v>411943</v>
      </c>
      <c r="N11" s="448">
        <f t="shared" si="0"/>
        <v>72.19372583100089</v>
      </c>
      <c r="O11" s="121"/>
      <c r="P11" s="130"/>
    </row>
    <row r="12" spans="1:16" ht="13.5" customHeight="1">
      <c r="A12" s="118">
        <v>5</v>
      </c>
      <c r="B12" s="119" t="s">
        <v>11</v>
      </c>
      <c r="C12" s="119">
        <v>48549</v>
      </c>
      <c r="D12" s="119">
        <v>24518</v>
      </c>
      <c r="E12" s="119">
        <v>8546</v>
      </c>
      <c r="F12" s="119">
        <v>16092</v>
      </c>
      <c r="G12" s="194">
        <f t="shared" si="1"/>
        <v>49156</v>
      </c>
      <c r="H12" s="119">
        <v>23164</v>
      </c>
      <c r="I12" s="448">
        <f t="shared" si="2"/>
        <v>32.85580550906357</v>
      </c>
      <c r="J12" s="194">
        <f>'TABLE-7'!D13</f>
        <v>13763</v>
      </c>
      <c r="K12" s="448">
        <f t="shared" si="3"/>
        <v>19.521432016113017</v>
      </c>
      <c r="L12" s="448">
        <f t="shared" si="4"/>
        <v>27.998616649035725</v>
      </c>
      <c r="M12" s="194">
        <f>'TABLE-4'!G11</f>
        <v>70502</v>
      </c>
      <c r="N12" s="448">
        <f t="shared" si="0"/>
        <v>69.72284474199314</v>
      </c>
      <c r="O12" s="121"/>
      <c r="P12" s="130"/>
    </row>
    <row r="13" spans="1:16" ht="13.5" customHeight="1">
      <c r="A13" s="118">
        <v>6</v>
      </c>
      <c r="B13" s="119" t="s">
        <v>12</v>
      </c>
      <c r="C13" s="119">
        <v>15252</v>
      </c>
      <c r="D13" s="119">
        <v>8659</v>
      </c>
      <c r="E13" s="119">
        <v>8680</v>
      </c>
      <c r="F13" s="119">
        <v>10243</v>
      </c>
      <c r="G13" s="194">
        <f t="shared" si="1"/>
        <v>27582</v>
      </c>
      <c r="H13" s="119">
        <v>7864</v>
      </c>
      <c r="I13" s="448">
        <f t="shared" si="2"/>
        <v>15.432619659713092</v>
      </c>
      <c r="J13" s="194">
        <f>'TABLE-7'!D14</f>
        <v>4194</v>
      </c>
      <c r="K13" s="448">
        <f t="shared" si="3"/>
        <v>8.23046882665777</v>
      </c>
      <c r="L13" s="448">
        <f t="shared" si="4"/>
        <v>15.20556884924951</v>
      </c>
      <c r="M13" s="194">
        <f>'TABLE-4'!G12</f>
        <v>50957</v>
      </c>
      <c r="N13" s="448">
        <f t="shared" si="0"/>
        <v>54.12799026630296</v>
      </c>
      <c r="O13" s="121"/>
      <c r="P13" s="130"/>
    </row>
    <row r="14" spans="1:16" s="106" customFormat="1" ht="13.5" customHeight="1">
      <c r="A14" s="55">
        <v>7</v>
      </c>
      <c r="B14" s="58" t="s">
        <v>13</v>
      </c>
      <c r="C14" s="58">
        <v>230280</v>
      </c>
      <c r="D14" s="58">
        <v>169997</v>
      </c>
      <c r="E14" s="58">
        <v>36589</v>
      </c>
      <c r="F14" s="58">
        <v>67670</v>
      </c>
      <c r="G14" s="194">
        <f t="shared" si="1"/>
        <v>274256</v>
      </c>
      <c r="H14" s="58">
        <v>144934</v>
      </c>
      <c r="I14" s="448">
        <f t="shared" si="2"/>
        <v>40.52408926069974</v>
      </c>
      <c r="J14" s="194">
        <f>'TABLE-7'!D15</f>
        <v>59708</v>
      </c>
      <c r="K14" s="448">
        <f t="shared" si="3"/>
        <v>16.694580440599584</v>
      </c>
      <c r="L14" s="448">
        <f t="shared" si="4"/>
        <v>21.770900180852927</v>
      </c>
      <c r="M14" s="194">
        <f>'TABLE-4'!G13</f>
        <v>357649</v>
      </c>
      <c r="N14" s="448">
        <f t="shared" si="0"/>
        <v>76.6830048455329</v>
      </c>
      <c r="O14" s="19"/>
      <c r="P14" s="22"/>
    </row>
    <row r="15" spans="1:16" s="106" customFormat="1" ht="13.5" customHeight="1">
      <c r="A15" s="55">
        <v>8</v>
      </c>
      <c r="B15" s="58" t="s">
        <v>164</v>
      </c>
      <c r="C15" s="58">
        <v>1893</v>
      </c>
      <c r="D15" s="58">
        <v>260</v>
      </c>
      <c r="E15" s="58">
        <v>968</v>
      </c>
      <c r="F15" s="58">
        <v>2490</v>
      </c>
      <c r="G15" s="194">
        <f t="shared" si="1"/>
        <v>3718</v>
      </c>
      <c r="H15" s="58">
        <v>212</v>
      </c>
      <c r="I15" s="448">
        <f t="shared" si="2"/>
        <v>3.2130948772355263</v>
      </c>
      <c r="J15" s="194">
        <f>'TABLE-7'!D16</f>
        <v>1390</v>
      </c>
      <c r="K15" s="448">
        <f t="shared" si="3"/>
        <v>21.06698999696878</v>
      </c>
      <c r="L15" s="448">
        <f t="shared" si="4"/>
        <v>37.38569123184508</v>
      </c>
      <c r="M15" s="194">
        <f>'TABLE-4'!G14</f>
        <v>6598</v>
      </c>
      <c r="N15" s="448">
        <f t="shared" si="0"/>
        <v>56.35040921491361</v>
      </c>
      <c r="O15" s="19"/>
      <c r="P15" s="22"/>
    </row>
    <row r="16" spans="1:16" ht="13.5" customHeight="1">
      <c r="A16" s="118">
        <v>9</v>
      </c>
      <c r="B16" s="119" t="s">
        <v>14</v>
      </c>
      <c r="C16" s="119">
        <v>12986</v>
      </c>
      <c r="D16" s="119">
        <v>5871</v>
      </c>
      <c r="E16" s="119">
        <v>8102</v>
      </c>
      <c r="F16" s="119">
        <v>10299</v>
      </c>
      <c r="G16" s="194">
        <f t="shared" si="1"/>
        <v>24272</v>
      </c>
      <c r="H16" s="119">
        <v>5613</v>
      </c>
      <c r="I16" s="448">
        <f t="shared" si="2"/>
        <v>8.908251202209208</v>
      </c>
      <c r="J16" s="194">
        <f>'TABLE-7'!D17</f>
        <v>4010</v>
      </c>
      <c r="K16" s="448">
        <f t="shared" si="3"/>
        <v>6.364170197908235</v>
      </c>
      <c r="L16" s="448">
        <f t="shared" si="4"/>
        <v>16.521094264996705</v>
      </c>
      <c r="M16" s="194">
        <f>'TABLE-4'!G15</f>
        <v>63009</v>
      </c>
      <c r="N16" s="448">
        <f t="shared" si="0"/>
        <v>38.52148105826152</v>
      </c>
      <c r="O16" s="121"/>
      <c r="P16" s="130"/>
    </row>
    <row r="17" spans="1:16" ht="13.5" customHeight="1">
      <c r="A17" s="118">
        <v>10</v>
      </c>
      <c r="B17" s="119" t="s">
        <v>15</v>
      </c>
      <c r="C17" s="119">
        <v>7818</v>
      </c>
      <c r="D17" s="119">
        <v>680</v>
      </c>
      <c r="E17" s="119">
        <v>898</v>
      </c>
      <c r="F17" s="119">
        <v>2510</v>
      </c>
      <c r="G17" s="194">
        <f t="shared" si="1"/>
        <v>4088</v>
      </c>
      <c r="H17" s="119">
        <v>680</v>
      </c>
      <c r="I17" s="448">
        <f t="shared" si="2"/>
        <v>9.918319719953326</v>
      </c>
      <c r="J17" s="194">
        <f>'TABLE-7'!D18</f>
        <v>898</v>
      </c>
      <c r="K17" s="448">
        <f t="shared" si="3"/>
        <v>13.09801633605601</v>
      </c>
      <c r="L17" s="448">
        <f t="shared" si="4"/>
        <v>21.96673189823875</v>
      </c>
      <c r="M17" s="194">
        <f>'TABLE-4'!G16</f>
        <v>6856</v>
      </c>
      <c r="N17" s="448">
        <f t="shared" si="0"/>
        <v>59.62660443407235</v>
      </c>
      <c r="O17" s="121"/>
      <c r="P17" s="130"/>
    </row>
    <row r="18" spans="1:16" ht="13.5" customHeight="1">
      <c r="A18" s="118">
        <v>11</v>
      </c>
      <c r="B18" s="119" t="s">
        <v>16</v>
      </c>
      <c r="C18" s="119">
        <v>1617</v>
      </c>
      <c r="D18" s="119">
        <v>1244</v>
      </c>
      <c r="E18" s="119">
        <v>3290</v>
      </c>
      <c r="F18" s="119">
        <v>2033</v>
      </c>
      <c r="G18" s="194">
        <f t="shared" si="1"/>
        <v>6567</v>
      </c>
      <c r="H18" s="119">
        <v>1224</v>
      </c>
      <c r="I18" s="448">
        <f t="shared" si="2"/>
        <v>10.207655741806356</v>
      </c>
      <c r="J18" s="194">
        <f>'TABLE-7'!D19</f>
        <v>704</v>
      </c>
      <c r="K18" s="448">
        <f t="shared" si="3"/>
        <v>5.871069969143524</v>
      </c>
      <c r="L18" s="448">
        <f t="shared" si="4"/>
        <v>10.720268006700168</v>
      </c>
      <c r="M18" s="194">
        <f>'TABLE-4'!G17</f>
        <v>11991</v>
      </c>
      <c r="N18" s="448">
        <f t="shared" si="0"/>
        <v>54.76607455591693</v>
      </c>
      <c r="O18" s="121"/>
      <c r="P18" s="130"/>
    </row>
    <row r="19" spans="1:16" ht="13.5" customHeight="1">
      <c r="A19" s="118">
        <v>12</v>
      </c>
      <c r="B19" s="119" t="s">
        <v>288</v>
      </c>
      <c r="C19" s="119">
        <v>23007</v>
      </c>
      <c r="D19" s="119">
        <v>14996</v>
      </c>
      <c r="E19" s="119">
        <v>6758</v>
      </c>
      <c r="F19" s="119">
        <v>17514</v>
      </c>
      <c r="G19" s="194">
        <f t="shared" si="1"/>
        <v>39268</v>
      </c>
      <c r="H19" s="119">
        <v>12881</v>
      </c>
      <c r="I19" s="448">
        <f t="shared" si="2"/>
        <v>16.756862234942112</v>
      </c>
      <c r="J19" s="194">
        <f>'TABLE-7'!D20</f>
        <v>7223</v>
      </c>
      <c r="K19" s="448">
        <f t="shared" si="3"/>
        <v>9.396383504618186</v>
      </c>
      <c r="L19" s="448">
        <f t="shared" si="4"/>
        <v>18.394112254252825</v>
      </c>
      <c r="M19" s="194">
        <f>'TABLE-4'!G18</f>
        <v>76870</v>
      </c>
      <c r="N19" s="448">
        <f t="shared" si="0"/>
        <v>51.08364771692467</v>
      </c>
      <c r="O19" s="121"/>
      <c r="P19" s="130"/>
    </row>
    <row r="20" spans="1:16" ht="13.5" customHeight="1">
      <c r="A20" s="118">
        <v>13</v>
      </c>
      <c r="B20" s="119" t="s">
        <v>166</v>
      </c>
      <c r="C20" s="119">
        <v>8673</v>
      </c>
      <c r="D20" s="119">
        <v>3839</v>
      </c>
      <c r="E20" s="119">
        <v>5191</v>
      </c>
      <c r="F20" s="119">
        <v>4370</v>
      </c>
      <c r="G20" s="194">
        <f t="shared" si="1"/>
        <v>13400</v>
      </c>
      <c r="H20" s="119">
        <v>3408</v>
      </c>
      <c r="I20" s="448">
        <f t="shared" si="2"/>
        <v>15.354809641811219</v>
      </c>
      <c r="J20" s="194">
        <f>'TABLE-7'!D21</f>
        <v>961</v>
      </c>
      <c r="K20" s="448">
        <f t="shared" si="3"/>
        <v>4.329804009912142</v>
      </c>
      <c r="L20" s="448">
        <f t="shared" si="4"/>
        <v>7.1716417910447765</v>
      </c>
      <c r="M20" s="194">
        <f>'TABLE-4'!G19</f>
        <v>22195</v>
      </c>
      <c r="N20" s="448">
        <f t="shared" si="0"/>
        <v>60.373958098670876</v>
      </c>
      <c r="O20" s="121"/>
      <c r="P20" s="130"/>
    </row>
    <row r="21" spans="1:16" ht="13.5" customHeight="1">
      <c r="A21" s="118">
        <v>14</v>
      </c>
      <c r="B21" s="119" t="s">
        <v>78</v>
      </c>
      <c r="C21" s="119">
        <v>108713</v>
      </c>
      <c r="D21" s="119">
        <v>63692</v>
      </c>
      <c r="E21" s="119">
        <v>30461</v>
      </c>
      <c r="F21" s="119">
        <v>46102</v>
      </c>
      <c r="G21" s="194">
        <f t="shared" si="1"/>
        <v>140255</v>
      </c>
      <c r="H21" s="119">
        <v>58969</v>
      </c>
      <c r="I21" s="448">
        <f t="shared" si="2"/>
        <v>23.465859122870548</v>
      </c>
      <c r="J21" s="194">
        <f>'TABLE-7'!D22</f>
        <v>52262</v>
      </c>
      <c r="K21" s="448">
        <f t="shared" si="3"/>
        <v>20.7969056534698</v>
      </c>
      <c r="L21" s="448">
        <f t="shared" si="4"/>
        <v>37.262129692346086</v>
      </c>
      <c r="M21" s="194">
        <f>'TABLE-4'!G20</f>
        <v>251297</v>
      </c>
      <c r="N21" s="448">
        <f t="shared" si="0"/>
        <v>55.8124450351576</v>
      </c>
      <c r="O21" s="121"/>
      <c r="P21" s="130"/>
    </row>
    <row r="22" spans="1:16" ht="13.5" customHeight="1">
      <c r="A22" s="118">
        <v>15</v>
      </c>
      <c r="B22" s="119" t="s">
        <v>106</v>
      </c>
      <c r="C22" s="119">
        <v>10704</v>
      </c>
      <c r="D22" s="119">
        <v>2643</v>
      </c>
      <c r="E22" s="119">
        <v>4531</v>
      </c>
      <c r="F22" s="119">
        <v>9802</v>
      </c>
      <c r="G22" s="194">
        <f t="shared" si="1"/>
        <v>16976</v>
      </c>
      <c r="H22" s="119">
        <v>2414</v>
      </c>
      <c r="I22" s="448">
        <f t="shared" si="2"/>
        <v>7.4987574552683895</v>
      </c>
      <c r="J22" s="194">
        <f>'TABLE-7'!D23</f>
        <v>1161</v>
      </c>
      <c r="K22" s="448">
        <f t="shared" si="3"/>
        <v>3.6064860834990062</v>
      </c>
      <c r="L22" s="448">
        <f t="shared" si="4"/>
        <v>6.839066918001885</v>
      </c>
      <c r="M22" s="194">
        <f>'TABLE-4'!G21</f>
        <v>32192</v>
      </c>
      <c r="N22" s="448">
        <f t="shared" si="0"/>
        <v>52.73359840954275</v>
      </c>
      <c r="O22" s="121"/>
      <c r="P22" s="130"/>
    </row>
    <row r="23" spans="1:16" s="106" customFormat="1" ht="13.5" customHeight="1">
      <c r="A23" s="55">
        <v>16</v>
      </c>
      <c r="B23" s="58" t="s">
        <v>20</v>
      </c>
      <c r="C23" s="58">
        <v>52037</v>
      </c>
      <c r="D23" s="58">
        <v>74171</v>
      </c>
      <c r="E23" s="58">
        <v>25501</v>
      </c>
      <c r="F23" s="58">
        <v>45070</v>
      </c>
      <c r="G23" s="194">
        <f t="shared" si="1"/>
        <v>144742</v>
      </c>
      <c r="H23" s="58">
        <v>52539</v>
      </c>
      <c r="I23" s="448">
        <f t="shared" si="2"/>
        <v>27.524046017476582</v>
      </c>
      <c r="J23" s="194">
        <f>'TABLE-7'!D24</f>
        <v>13574</v>
      </c>
      <c r="K23" s="448">
        <f t="shared" si="3"/>
        <v>7.111125081201148</v>
      </c>
      <c r="L23" s="448">
        <f t="shared" si="4"/>
        <v>9.378065799836952</v>
      </c>
      <c r="M23" s="194">
        <f>'TABLE-4'!G22</f>
        <v>190884</v>
      </c>
      <c r="N23" s="448">
        <f t="shared" si="0"/>
        <v>75.8272039563295</v>
      </c>
      <c r="O23" s="19"/>
      <c r="P23" s="22"/>
    </row>
    <row r="24" spans="1:16" ht="13.5" customHeight="1">
      <c r="A24" s="118">
        <v>17</v>
      </c>
      <c r="B24" s="119" t="s">
        <v>21</v>
      </c>
      <c r="C24" s="119">
        <v>119922</v>
      </c>
      <c r="D24" s="119">
        <v>94840</v>
      </c>
      <c r="E24" s="119">
        <v>26751</v>
      </c>
      <c r="F24" s="119">
        <v>48798</v>
      </c>
      <c r="G24" s="194">
        <f t="shared" si="1"/>
        <v>170389</v>
      </c>
      <c r="H24" s="119">
        <v>81324</v>
      </c>
      <c r="I24" s="448">
        <f t="shared" si="2"/>
        <v>37.00801376128002</v>
      </c>
      <c r="J24" s="194">
        <f>'TABLE-7'!D25</f>
        <v>24372</v>
      </c>
      <c r="K24" s="448">
        <f t="shared" si="3"/>
        <v>11.09093639503611</v>
      </c>
      <c r="L24" s="448">
        <f t="shared" si="4"/>
        <v>14.303740264923206</v>
      </c>
      <c r="M24" s="194">
        <f>'TABLE-4'!G23</f>
        <v>219747</v>
      </c>
      <c r="N24" s="448">
        <f t="shared" si="0"/>
        <v>77.53871497676874</v>
      </c>
      <c r="O24" s="121"/>
      <c r="P24" s="130"/>
    </row>
    <row r="25" spans="1:16" ht="13.5" customHeight="1">
      <c r="A25" s="118">
        <v>18</v>
      </c>
      <c r="B25" s="119" t="s">
        <v>19</v>
      </c>
      <c r="C25" s="119">
        <v>755</v>
      </c>
      <c r="D25" s="119">
        <v>1137</v>
      </c>
      <c r="E25" s="119">
        <v>163</v>
      </c>
      <c r="F25" s="119">
        <v>912</v>
      </c>
      <c r="G25" s="194">
        <f t="shared" si="1"/>
        <v>2212</v>
      </c>
      <c r="H25" s="119">
        <v>964</v>
      </c>
      <c r="I25" s="448">
        <f t="shared" si="2"/>
        <v>11.152244331328088</v>
      </c>
      <c r="J25" s="194">
        <f>'TABLE-7'!D26</f>
        <v>100</v>
      </c>
      <c r="K25" s="448">
        <f t="shared" si="3"/>
        <v>1.1568718186024989</v>
      </c>
      <c r="L25" s="448">
        <f t="shared" si="4"/>
        <v>4.520795660036167</v>
      </c>
      <c r="M25" s="194">
        <f>'TABLE-4'!G24</f>
        <v>8644</v>
      </c>
      <c r="N25" s="448">
        <f t="shared" si="0"/>
        <v>25.59000462748727</v>
      </c>
      <c r="O25" s="121"/>
      <c r="P25" s="130"/>
    </row>
    <row r="26" spans="1:16" ht="13.5" customHeight="1">
      <c r="A26" s="118">
        <v>19</v>
      </c>
      <c r="B26" s="119" t="s">
        <v>126</v>
      </c>
      <c r="C26" s="119">
        <v>2502</v>
      </c>
      <c r="D26" s="119">
        <v>397</v>
      </c>
      <c r="E26" s="119">
        <v>2029</v>
      </c>
      <c r="F26" s="119">
        <v>5445</v>
      </c>
      <c r="G26" s="194">
        <f t="shared" si="1"/>
        <v>7871</v>
      </c>
      <c r="H26" s="119">
        <v>383</v>
      </c>
      <c r="I26" s="448">
        <f t="shared" si="2"/>
        <v>3.2399966161915232</v>
      </c>
      <c r="J26" s="194">
        <f>'TABLE-7'!D27</f>
        <v>589</v>
      </c>
      <c r="K26" s="448">
        <f t="shared" si="3"/>
        <v>4.982657981558244</v>
      </c>
      <c r="L26" s="448">
        <f t="shared" si="4"/>
        <v>7.483166052598145</v>
      </c>
      <c r="M26" s="194">
        <f>'TABLE-4'!G25</f>
        <v>11821</v>
      </c>
      <c r="N26" s="448">
        <f t="shared" si="0"/>
        <v>66.58489129515269</v>
      </c>
      <c r="O26" s="121"/>
      <c r="P26" s="130"/>
    </row>
    <row r="27" spans="1:16" ht="13.5" customHeight="1">
      <c r="A27" s="118"/>
      <c r="B27" s="124" t="s">
        <v>226</v>
      </c>
      <c r="C27" s="124">
        <f aca="true" t="shared" si="5" ref="C27:J27">SUM(C8:C26)</f>
        <v>1183986</v>
      </c>
      <c r="D27" s="124">
        <f t="shared" si="5"/>
        <v>772746</v>
      </c>
      <c r="E27" s="124">
        <f t="shared" si="5"/>
        <v>271788</v>
      </c>
      <c r="F27" s="124">
        <f t="shared" si="5"/>
        <v>397892</v>
      </c>
      <c r="G27" s="270">
        <f t="shared" si="5"/>
        <v>1442426</v>
      </c>
      <c r="H27" s="124">
        <f t="shared" si="5"/>
        <v>681678</v>
      </c>
      <c r="I27" s="449">
        <f aca="true" t="shared" si="6" ref="I27:I50">(H27/M27)*100</f>
        <v>32.161161066235636</v>
      </c>
      <c r="J27" s="270">
        <f t="shared" si="5"/>
        <v>296530</v>
      </c>
      <c r="K27" s="449">
        <f>(J27/M27)*100</f>
        <v>13.990108366370709</v>
      </c>
      <c r="L27" s="449">
        <f aca="true" t="shared" si="7" ref="L27:L50">(J27/G27)*100</f>
        <v>20.557727051509055</v>
      </c>
      <c r="M27" s="270">
        <f>SUM(M8:M26)</f>
        <v>2119569</v>
      </c>
      <c r="N27" s="449">
        <f t="shared" si="0"/>
        <v>68.05279752628954</v>
      </c>
      <c r="O27" s="121"/>
      <c r="P27" s="130"/>
    </row>
    <row r="28" spans="1:16" ht="13.5" customHeight="1">
      <c r="A28" s="55">
        <v>20</v>
      </c>
      <c r="B28" s="119" t="s">
        <v>23</v>
      </c>
      <c r="C28" s="119">
        <v>0</v>
      </c>
      <c r="D28" s="119">
        <v>0</v>
      </c>
      <c r="E28" s="119">
        <v>566</v>
      </c>
      <c r="F28" s="119">
        <v>755</v>
      </c>
      <c r="G28" s="194">
        <f aca="true" t="shared" si="8" ref="G28:G48">SUM(D28:F28)</f>
        <v>1321</v>
      </c>
      <c r="H28" s="119">
        <v>0</v>
      </c>
      <c r="I28" s="448">
        <f t="shared" si="6"/>
        <v>0</v>
      </c>
      <c r="J28" s="194">
        <f>'TABLE-7'!D29</f>
        <v>36</v>
      </c>
      <c r="K28" s="448">
        <f aca="true" t="shared" si="9" ref="K28:K48">(J28/M28)*100</f>
        <v>0.31612223393045313</v>
      </c>
      <c r="L28" s="448">
        <f t="shared" si="7"/>
        <v>2.7252081756245268</v>
      </c>
      <c r="M28" s="194">
        <f>'TABLE-4'!G27</f>
        <v>11388</v>
      </c>
      <c r="N28" s="448">
        <f t="shared" si="0"/>
        <v>11.599929750614683</v>
      </c>
      <c r="O28" s="121"/>
      <c r="P28" s="130"/>
    </row>
    <row r="29" spans="1:16" ht="13.5" customHeight="1">
      <c r="A29" s="55">
        <v>21</v>
      </c>
      <c r="B29" s="119" t="s">
        <v>274</v>
      </c>
      <c r="C29" s="119">
        <v>494</v>
      </c>
      <c r="D29" s="119">
        <v>8</v>
      </c>
      <c r="E29" s="119">
        <v>1519</v>
      </c>
      <c r="F29" s="119">
        <v>1652</v>
      </c>
      <c r="G29" s="194">
        <f t="shared" si="8"/>
        <v>3179</v>
      </c>
      <c r="H29" s="119">
        <v>8</v>
      </c>
      <c r="I29" s="448">
        <f t="shared" si="6"/>
        <v>0.021740311973476818</v>
      </c>
      <c r="J29" s="194">
        <f>'TABLE-7'!D30</f>
        <v>0</v>
      </c>
      <c r="K29" s="448">
        <f t="shared" si="9"/>
        <v>0</v>
      </c>
      <c r="L29" s="448">
        <f t="shared" si="7"/>
        <v>0</v>
      </c>
      <c r="M29" s="194">
        <f>'TABLE-4'!G28</f>
        <v>36798</v>
      </c>
      <c r="N29" s="448">
        <f t="shared" si="0"/>
        <v>8.639056470460352</v>
      </c>
      <c r="O29" s="121"/>
      <c r="P29" s="130"/>
    </row>
    <row r="30" spans="1:16" ht="13.5" customHeight="1">
      <c r="A30" s="55">
        <v>22</v>
      </c>
      <c r="B30" s="119" t="s">
        <v>171</v>
      </c>
      <c r="C30" s="119">
        <v>2289</v>
      </c>
      <c r="D30" s="119">
        <v>800</v>
      </c>
      <c r="E30" s="119">
        <v>723</v>
      </c>
      <c r="F30" s="119">
        <v>2816</v>
      </c>
      <c r="G30" s="194">
        <f t="shared" si="8"/>
        <v>4339</v>
      </c>
      <c r="H30" s="119">
        <v>800</v>
      </c>
      <c r="I30" s="448">
        <f t="shared" si="6"/>
        <v>3.332222592469177</v>
      </c>
      <c r="J30" s="194">
        <f>'TABLE-7'!D31</f>
        <v>191</v>
      </c>
      <c r="K30" s="448">
        <f t="shared" si="9"/>
        <v>0.795568143952016</v>
      </c>
      <c r="L30" s="448">
        <f t="shared" si="7"/>
        <v>4.401935929937774</v>
      </c>
      <c r="M30" s="194">
        <f>'TABLE-4'!G29</f>
        <v>24008</v>
      </c>
      <c r="N30" s="448">
        <f t="shared" si="0"/>
        <v>18.073142285904698</v>
      </c>
      <c r="O30" s="121"/>
      <c r="P30" s="130"/>
    </row>
    <row r="31" spans="1:16" ht="13.5" customHeight="1">
      <c r="A31" s="55">
        <v>23</v>
      </c>
      <c r="B31" s="119" t="s">
        <v>22</v>
      </c>
      <c r="C31" s="119">
        <v>2162</v>
      </c>
      <c r="D31" s="119">
        <v>28</v>
      </c>
      <c r="E31" s="119">
        <v>1228</v>
      </c>
      <c r="F31" s="119">
        <v>906</v>
      </c>
      <c r="G31" s="194">
        <f t="shared" si="8"/>
        <v>2162</v>
      </c>
      <c r="H31" s="119">
        <v>14</v>
      </c>
      <c r="I31" s="448">
        <f t="shared" si="6"/>
        <v>0.024134602123844984</v>
      </c>
      <c r="J31" s="194">
        <f>'TABLE-7'!D32</f>
        <v>58</v>
      </c>
      <c r="K31" s="448">
        <f t="shared" si="9"/>
        <v>0.09998620879878638</v>
      </c>
      <c r="L31" s="448">
        <f t="shared" si="7"/>
        <v>2.682701202590194</v>
      </c>
      <c r="M31" s="194">
        <f>'TABLE-4'!G30</f>
        <v>58008</v>
      </c>
      <c r="N31" s="448">
        <f t="shared" si="0"/>
        <v>3.727072127982347</v>
      </c>
      <c r="O31" s="121"/>
      <c r="P31" s="130"/>
    </row>
    <row r="32" spans="1:16" s="106" customFormat="1" ht="13.5" customHeight="1">
      <c r="A32" s="55">
        <v>24</v>
      </c>
      <c r="B32" s="58" t="s">
        <v>143</v>
      </c>
      <c r="C32" s="58">
        <v>2595</v>
      </c>
      <c r="D32" s="58">
        <v>836</v>
      </c>
      <c r="E32" s="58">
        <v>1166</v>
      </c>
      <c r="F32" s="58">
        <v>4470</v>
      </c>
      <c r="G32" s="194">
        <f t="shared" si="8"/>
        <v>6472</v>
      </c>
      <c r="H32" s="58">
        <v>537</v>
      </c>
      <c r="I32" s="448">
        <f t="shared" si="6"/>
        <v>3.2676159182183278</v>
      </c>
      <c r="J32" s="194">
        <f>'TABLE-7'!D33</f>
        <v>607</v>
      </c>
      <c r="K32" s="448">
        <f t="shared" si="9"/>
        <v>3.6935621272970667</v>
      </c>
      <c r="L32" s="448">
        <f t="shared" si="7"/>
        <v>9.378862793572312</v>
      </c>
      <c r="M32" s="194">
        <f>'TABLE-4'!G31</f>
        <v>16434</v>
      </c>
      <c r="N32" s="448">
        <f t="shared" si="0"/>
        <v>39.38176950225143</v>
      </c>
      <c r="O32" s="19"/>
      <c r="P32" s="22"/>
    </row>
    <row r="33" spans="1:16" ht="13.5" customHeight="1">
      <c r="A33" s="55">
        <v>25</v>
      </c>
      <c r="B33" s="119" t="s">
        <v>18</v>
      </c>
      <c r="C33" s="119">
        <v>463964</v>
      </c>
      <c r="D33" s="119">
        <v>343322</v>
      </c>
      <c r="E33" s="119">
        <v>119233</v>
      </c>
      <c r="F33" s="119">
        <v>269150</v>
      </c>
      <c r="G33" s="194">
        <f t="shared" si="8"/>
        <v>731705</v>
      </c>
      <c r="H33" s="119">
        <v>325820</v>
      </c>
      <c r="I33" s="448">
        <f t="shared" si="6"/>
        <v>22.44378377037933</v>
      </c>
      <c r="J33" s="194">
        <f>'TABLE-7'!D34</f>
        <v>134966</v>
      </c>
      <c r="K33" s="448">
        <f t="shared" si="9"/>
        <v>9.296997484356444</v>
      </c>
      <c r="L33" s="448">
        <f t="shared" si="7"/>
        <v>18.445411743803856</v>
      </c>
      <c r="M33" s="194">
        <f>'TABLE-4'!G32</f>
        <v>1451716</v>
      </c>
      <c r="N33" s="448">
        <f t="shared" si="0"/>
        <v>50.40276472808731</v>
      </c>
      <c r="O33" s="121"/>
      <c r="P33" s="130"/>
    </row>
    <row r="34" spans="1:16" ht="13.5" customHeight="1">
      <c r="A34" s="55">
        <v>26</v>
      </c>
      <c r="B34" s="119" t="s">
        <v>105</v>
      </c>
      <c r="C34" s="119">
        <v>323736</v>
      </c>
      <c r="D34" s="119">
        <v>226686</v>
      </c>
      <c r="E34" s="119">
        <v>132216</v>
      </c>
      <c r="F34" s="119">
        <v>87798</v>
      </c>
      <c r="G34" s="194">
        <f t="shared" si="8"/>
        <v>446700</v>
      </c>
      <c r="H34" s="119">
        <v>213299</v>
      </c>
      <c r="I34" s="448">
        <f t="shared" si="6"/>
        <v>33.0273680950722</v>
      </c>
      <c r="J34" s="194">
        <f>'TABLE-7'!D35</f>
        <v>171479</v>
      </c>
      <c r="K34" s="448">
        <f t="shared" si="9"/>
        <v>26.551929702318738</v>
      </c>
      <c r="L34" s="448">
        <f t="shared" si="7"/>
        <v>38.387956122677416</v>
      </c>
      <c r="M34" s="194">
        <f>'TABLE-4'!G33</f>
        <v>645825</v>
      </c>
      <c r="N34" s="448">
        <f t="shared" si="0"/>
        <v>69.16734409476251</v>
      </c>
      <c r="O34" s="121"/>
      <c r="P34" s="130"/>
    </row>
    <row r="35" spans="1:16" ht="13.5" customHeight="1">
      <c r="A35" s="118"/>
      <c r="B35" s="124" t="s">
        <v>228</v>
      </c>
      <c r="C35" s="124">
        <f aca="true" t="shared" si="10" ref="C35:J35">SUM(C28:C34)</f>
        <v>795240</v>
      </c>
      <c r="D35" s="124">
        <f t="shared" si="10"/>
        <v>571680</v>
      </c>
      <c r="E35" s="124">
        <f t="shared" si="10"/>
        <v>256651</v>
      </c>
      <c r="F35" s="124">
        <f t="shared" si="10"/>
        <v>367547</v>
      </c>
      <c r="G35" s="270">
        <f>D35+E35+F35</f>
        <v>1195878</v>
      </c>
      <c r="H35" s="124">
        <f t="shared" si="10"/>
        <v>540478</v>
      </c>
      <c r="I35" s="449">
        <f t="shared" si="6"/>
        <v>24.08357273067142</v>
      </c>
      <c r="J35" s="270">
        <f t="shared" si="10"/>
        <v>307337</v>
      </c>
      <c r="K35" s="449">
        <f>(J35/M35)*100</f>
        <v>13.69486453163008</v>
      </c>
      <c r="L35" s="449">
        <f t="shared" si="7"/>
        <v>25.69969511940181</v>
      </c>
      <c r="M35" s="270">
        <f>SUM(M28:M34)</f>
        <v>2244177</v>
      </c>
      <c r="N35" s="449">
        <f t="shared" si="0"/>
        <v>53.28804278806886</v>
      </c>
      <c r="O35" s="121"/>
      <c r="P35" s="130"/>
    </row>
    <row r="36" spans="1:16" ht="13.5" customHeight="1">
      <c r="A36" s="55">
        <v>28</v>
      </c>
      <c r="B36" s="119" t="s">
        <v>165</v>
      </c>
      <c r="C36" s="119">
        <v>2084</v>
      </c>
      <c r="D36" s="119">
        <v>644</v>
      </c>
      <c r="E36" s="119">
        <v>908</v>
      </c>
      <c r="F36" s="119">
        <v>2287</v>
      </c>
      <c r="G36" s="194">
        <f t="shared" si="8"/>
        <v>3839</v>
      </c>
      <c r="H36" s="119">
        <v>640</v>
      </c>
      <c r="I36" s="448">
        <f t="shared" si="6"/>
        <v>5.899161213015025</v>
      </c>
      <c r="J36" s="194">
        <f>'TABLE-7'!D37</f>
        <v>412</v>
      </c>
      <c r="K36" s="448">
        <f t="shared" si="9"/>
        <v>3.797585030878422</v>
      </c>
      <c r="L36" s="448">
        <f t="shared" si="7"/>
        <v>10.731961448293827</v>
      </c>
      <c r="M36" s="194">
        <f>'TABLE-4'!G35</f>
        <v>10849</v>
      </c>
      <c r="N36" s="448">
        <f t="shared" si="0"/>
        <v>35.385749838694814</v>
      </c>
      <c r="O36" s="121"/>
      <c r="P36" s="130"/>
    </row>
    <row r="37" spans="1:16" s="106" customFormat="1" ht="13.5" customHeight="1">
      <c r="A37" s="55">
        <v>29</v>
      </c>
      <c r="B37" s="58" t="s">
        <v>234</v>
      </c>
      <c r="C37" s="58">
        <v>30382</v>
      </c>
      <c r="D37" s="58">
        <v>9496</v>
      </c>
      <c r="E37" s="58">
        <v>15491</v>
      </c>
      <c r="F37" s="58">
        <v>10453</v>
      </c>
      <c r="G37" s="194">
        <f t="shared" si="8"/>
        <v>35440</v>
      </c>
      <c r="H37" s="58">
        <v>7003</v>
      </c>
      <c r="I37" s="448">
        <f t="shared" si="6"/>
        <v>5.072836456620475</v>
      </c>
      <c r="J37" s="194">
        <f>'TABLE-7'!D38</f>
        <v>109</v>
      </c>
      <c r="K37" s="448">
        <f t="shared" si="9"/>
        <v>0.07895747162239494</v>
      </c>
      <c r="L37" s="448">
        <f t="shared" si="7"/>
        <v>0.30756207674943564</v>
      </c>
      <c r="M37" s="194">
        <f>'TABLE-4'!G36</f>
        <v>138049</v>
      </c>
      <c r="N37" s="448">
        <f t="shared" si="0"/>
        <v>25.67204398438236</v>
      </c>
      <c r="O37" s="19"/>
      <c r="P37" s="22"/>
    </row>
    <row r="38" spans="1:16" ht="13.5" customHeight="1">
      <c r="A38" s="55">
        <v>30</v>
      </c>
      <c r="B38" s="119" t="s">
        <v>220</v>
      </c>
      <c r="C38" s="119">
        <v>43122</v>
      </c>
      <c r="D38" s="119">
        <v>28138</v>
      </c>
      <c r="E38" s="119">
        <v>2163</v>
      </c>
      <c r="F38" s="119">
        <v>113171</v>
      </c>
      <c r="G38" s="194">
        <f t="shared" si="8"/>
        <v>143472</v>
      </c>
      <c r="H38" s="119">
        <v>24023</v>
      </c>
      <c r="I38" s="448">
        <f t="shared" si="6"/>
        <v>6.31607453194057</v>
      </c>
      <c r="J38" s="194">
        <f>'TABLE-7'!D39</f>
        <v>0</v>
      </c>
      <c r="K38" s="448">
        <f t="shared" si="9"/>
        <v>0</v>
      </c>
      <c r="L38" s="448">
        <f t="shared" si="7"/>
        <v>0</v>
      </c>
      <c r="M38" s="194">
        <f>'TABLE-4'!G37</f>
        <v>380347</v>
      </c>
      <c r="N38" s="448">
        <f t="shared" si="0"/>
        <v>37.72134393067383</v>
      </c>
      <c r="O38" s="121"/>
      <c r="P38" s="130"/>
    </row>
    <row r="39" spans="1:16" ht="13.5" customHeight="1">
      <c r="A39" s="55">
        <v>31</v>
      </c>
      <c r="B39" s="119" t="s">
        <v>239</v>
      </c>
      <c r="C39" s="119">
        <v>2225</v>
      </c>
      <c r="D39" s="119">
        <v>37400</v>
      </c>
      <c r="E39" s="119">
        <v>2904</v>
      </c>
      <c r="F39" s="119">
        <v>2760</v>
      </c>
      <c r="G39" s="194">
        <f t="shared" si="8"/>
        <v>43064</v>
      </c>
      <c r="H39" s="119">
        <v>17803</v>
      </c>
      <c r="I39" s="448">
        <f t="shared" si="6"/>
        <v>21.725812750170846</v>
      </c>
      <c r="J39" s="194">
        <f>'TABLE-7'!D40</f>
        <v>6679</v>
      </c>
      <c r="K39" s="448">
        <f t="shared" si="9"/>
        <v>8.150688274919457</v>
      </c>
      <c r="L39" s="448">
        <f t="shared" si="7"/>
        <v>15.509474270852685</v>
      </c>
      <c r="M39" s="194">
        <f>'TABLE-4'!G38</f>
        <v>81944</v>
      </c>
      <c r="N39" s="448">
        <f t="shared" si="0"/>
        <v>52.552962999121355</v>
      </c>
      <c r="O39" s="121"/>
      <c r="P39" s="130"/>
    </row>
    <row r="40" spans="1:16" s="106" customFormat="1" ht="13.5" customHeight="1">
      <c r="A40" s="55">
        <v>32</v>
      </c>
      <c r="B40" s="58" t="s">
        <v>221</v>
      </c>
      <c r="C40" s="58">
        <v>282</v>
      </c>
      <c r="D40" s="58">
        <v>92</v>
      </c>
      <c r="E40" s="58">
        <v>0</v>
      </c>
      <c r="F40" s="58">
        <v>5552</v>
      </c>
      <c r="G40" s="194">
        <f t="shared" si="8"/>
        <v>5644</v>
      </c>
      <c r="H40" s="58">
        <v>92</v>
      </c>
      <c r="I40" s="448">
        <f t="shared" si="6"/>
        <v>1.6303384724437355</v>
      </c>
      <c r="J40" s="194">
        <f>'TABLE-7'!D41</f>
        <v>0</v>
      </c>
      <c r="K40" s="448">
        <f t="shared" si="9"/>
        <v>0</v>
      </c>
      <c r="L40" s="448">
        <f t="shared" si="7"/>
        <v>0</v>
      </c>
      <c r="M40" s="194">
        <f>'TABLE-4'!G39</f>
        <v>5643</v>
      </c>
      <c r="N40" s="448">
        <f t="shared" si="0"/>
        <v>100.01772107035265</v>
      </c>
      <c r="O40" s="19"/>
      <c r="P40" s="22"/>
    </row>
    <row r="41" spans="1:16" ht="13.5" customHeight="1">
      <c r="A41" s="55">
        <v>33</v>
      </c>
      <c r="B41" s="119" t="s">
        <v>222</v>
      </c>
      <c r="C41" s="119">
        <v>98</v>
      </c>
      <c r="D41" s="119">
        <v>517</v>
      </c>
      <c r="E41" s="119">
        <v>3612</v>
      </c>
      <c r="F41" s="119">
        <v>0</v>
      </c>
      <c r="G41" s="194">
        <f t="shared" si="8"/>
        <v>4129</v>
      </c>
      <c r="H41" s="119">
        <v>92</v>
      </c>
      <c r="I41" s="448">
        <f t="shared" si="6"/>
        <v>1.4101778050275904</v>
      </c>
      <c r="J41" s="194">
        <f>'TABLE-7'!D42</f>
        <v>0</v>
      </c>
      <c r="K41" s="448">
        <f t="shared" si="9"/>
        <v>0</v>
      </c>
      <c r="L41" s="448">
        <f t="shared" si="7"/>
        <v>0</v>
      </c>
      <c r="M41" s="194">
        <f>'TABLE-4'!G40</f>
        <v>6524</v>
      </c>
      <c r="N41" s="448">
        <f t="shared" si="0"/>
        <v>63.289393010423055</v>
      </c>
      <c r="O41" s="121"/>
      <c r="P41" s="130"/>
    </row>
    <row r="42" spans="1:16" ht="13.5" customHeight="1">
      <c r="A42" s="113">
        <v>34</v>
      </c>
      <c r="B42" s="153" t="s">
        <v>455</v>
      </c>
      <c r="C42" s="119">
        <v>152</v>
      </c>
      <c r="D42" s="119">
        <v>0</v>
      </c>
      <c r="E42" s="119">
        <v>15</v>
      </c>
      <c r="F42" s="119">
        <v>162</v>
      </c>
      <c r="G42" s="194">
        <f t="shared" si="8"/>
        <v>177</v>
      </c>
      <c r="H42" s="119">
        <v>0</v>
      </c>
      <c r="I42" s="448">
        <f t="shared" si="6"/>
        <v>0</v>
      </c>
      <c r="J42" s="194">
        <f>'TABLE-7'!D43</f>
        <v>0</v>
      </c>
      <c r="K42" s="448">
        <f t="shared" si="9"/>
        <v>0</v>
      </c>
      <c r="L42" s="448">
        <f t="shared" si="7"/>
        <v>0</v>
      </c>
      <c r="M42" s="194">
        <f>'TABLE-4'!G41</f>
        <v>2043</v>
      </c>
      <c r="N42" s="448">
        <f t="shared" si="0"/>
        <v>8.663729809104257</v>
      </c>
      <c r="O42" s="121"/>
      <c r="P42" s="130"/>
    </row>
    <row r="43" spans="1:16" s="106" customFormat="1" ht="13.5" customHeight="1">
      <c r="A43" s="55">
        <v>35</v>
      </c>
      <c r="B43" s="58" t="s">
        <v>243</v>
      </c>
      <c r="C43" s="58">
        <v>95</v>
      </c>
      <c r="D43" s="58">
        <v>0</v>
      </c>
      <c r="E43" s="58">
        <v>0</v>
      </c>
      <c r="F43" s="58">
        <v>374</v>
      </c>
      <c r="G43" s="194">
        <f t="shared" si="8"/>
        <v>374</v>
      </c>
      <c r="H43" s="58">
        <v>0</v>
      </c>
      <c r="I43" s="448">
        <f t="shared" si="6"/>
        <v>0</v>
      </c>
      <c r="J43" s="194">
        <f>'TABLE-7'!D44</f>
        <v>0</v>
      </c>
      <c r="K43" s="448">
        <f t="shared" si="9"/>
        <v>0</v>
      </c>
      <c r="L43" s="448">
        <f t="shared" si="7"/>
        <v>0</v>
      </c>
      <c r="M43" s="194">
        <f>'TABLE-4'!G42</f>
        <v>955</v>
      </c>
      <c r="N43" s="448">
        <f t="shared" si="0"/>
        <v>39.16230366492147</v>
      </c>
      <c r="O43" s="19"/>
      <c r="P43" s="22"/>
    </row>
    <row r="44" spans="1:16" ht="13.5" customHeight="1">
      <c r="A44" s="55">
        <v>36</v>
      </c>
      <c r="B44" s="119" t="s">
        <v>261</v>
      </c>
      <c r="C44" s="119">
        <v>225</v>
      </c>
      <c r="D44" s="119">
        <v>346</v>
      </c>
      <c r="E44" s="119">
        <v>1219</v>
      </c>
      <c r="F44" s="119">
        <v>727</v>
      </c>
      <c r="G44" s="194">
        <f t="shared" si="8"/>
        <v>2292</v>
      </c>
      <c r="H44" s="119">
        <v>0</v>
      </c>
      <c r="I44" s="448">
        <f t="shared" si="6"/>
        <v>0</v>
      </c>
      <c r="J44" s="194">
        <f>'TABLE-7'!D45</f>
        <v>55</v>
      </c>
      <c r="K44" s="448">
        <f t="shared" si="9"/>
        <v>0.8218768679019726</v>
      </c>
      <c r="L44" s="448">
        <f t="shared" si="7"/>
        <v>2.399650959860384</v>
      </c>
      <c r="M44" s="194">
        <f>'TABLE-4'!G43</f>
        <v>6692</v>
      </c>
      <c r="N44" s="448">
        <f t="shared" si="0"/>
        <v>34.2498505678422</v>
      </c>
      <c r="O44" s="121"/>
      <c r="P44" s="130"/>
    </row>
    <row r="45" spans="1:16" ht="13.5" customHeight="1">
      <c r="A45" s="55">
        <v>37</v>
      </c>
      <c r="B45" s="119" t="s">
        <v>24</v>
      </c>
      <c r="C45" s="119">
        <v>384</v>
      </c>
      <c r="D45" s="119">
        <v>96</v>
      </c>
      <c r="E45" s="119">
        <v>863</v>
      </c>
      <c r="F45" s="119">
        <v>987</v>
      </c>
      <c r="G45" s="194">
        <f t="shared" si="8"/>
        <v>1946</v>
      </c>
      <c r="H45" s="119">
        <v>35</v>
      </c>
      <c r="I45" s="448">
        <f t="shared" si="6"/>
        <v>0.9679203539823008</v>
      </c>
      <c r="J45" s="194">
        <f>'TABLE-7'!D46</f>
        <v>43</v>
      </c>
      <c r="K45" s="448">
        <f t="shared" si="9"/>
        <v>1.1891592920353982</v>
      </c>
      <c r="L45" s="448">
        <f t="shared" si="7"/>
        <v>2.2096608427543676</v>
      </c>
      <c r="M45" s="194">
        <f>'TABLE-4'!G44</f>
        <v>3616</v>
      </c>
      <c r="N45" s="448">
        <f t="shared" si="0"/>
        <v>53.81637168141593</v>
      </c>
      <c r="O45" s="121"/>
      <c r="P45" s="130"/>
    </row>
    <row r="46" spans="1:16" ht="13.5" customHeight="1">
      <c r="A46" s="55">
        <v>38</v>
      </c>
      <c r="B46" s="119" t="s">
        <v>225</v>
      </c>
      <c r="C46" s="119">
        <v>18</v>
      </c>
      <c r="D46" s="119">
        <v>7</v>
      </c>
      <c r="E46" s="119">
        <v>4</v>
      </c>
      <c r="F46" s="119">
        <v>67</v>
      </c>
      <c r="G46" s="194">
        <f t="shared" si="8"/>
        <v>78</v>
      </c>
      <c r="H46" s="119">
        <v>7</v>
      </c>
      <c r="I46" s="448">
        <f t="shared" si="6"/>
        <v>0.1943364797334814</v>
      </c>
      <c r="J46" s="194">
        <f>'TABLE-7'!D47</f>
        <v>0</v>
      </c>
      <c r="K46" s="448">
        <f t="shared" si="9"/>
        <v>0</v>
      </c>
      <c r="L46" s="448">
        <f t="shared" si="7"/>
        <v>0</v>
      </c>
      <c r="M46" s="194">
        <f>'TABLE-4'!G45</f>
        <v>3602</v>
      </c>
      <c r="N46" s="448">
        <f t="shared" si="0"/>
        <v>2.165463631315936</v>
      </c>
      <c r="O46" s="121"/>
      <c r="P46" s="130"/>
    </row>
    <row r="47" spans="1:16" ht="13.5" customHeight="1">
      <c r="A47" s="55">
        <v>39</v>
      </c>
      <c r="B47" s="119" t="s">
        <v>456</v>
      </c>
      <c r="C47" s="119">
        <v>27</v>
      </c>
      <c r="D47" s="119">
        <v>6</v>
      </c>
      <c r="E47" s="119">
        <v>0</v>
      </c>
      <c r="F47" s="119">
        <v>84</v>
      </c>
      <c r="G47" s="194">
        <f t="shared" si="8"/>
        <v>90</v>
      </c>
      <c r="H47" s="119">
        <v>0</v>
      </c>
      <c r="I47" s="448">
        <f t="shared" si="6"/>
        <v>0</v>
      </c>
      <c r="J47" s="194">
        <f>'TABLE-7'!D48</f>
        <v>0</v>
      </c>
      <c r="K47" s="448">
        <f t="shared" si="9"/>
        <v>0</v>
      </c>
      <c r="L47" s="448">
        <f t="shared" si="7"/>
        <v>0</v>
      </c>
      <c r="M47" s="194">
        <f>'TABLE-4'!G46</f>
        <v>438</v>
      </c>
      <c r="N47" s="448">
        <f t="shared" si="0"/>
        <v>20.54794520547945</v>
      </c>
      <c r="O47" s="121"/>
      <c r="P47" s="130"/>
    </row>
    <row r="48" spans="1:16" ht="13.5" customHeight="1">
      <c r="A48" s="55">
        <v>40</v>
      </c>
      <c r="B48" s="119" t="s">
        <v>537</v>
      </c>
      <c r="C48" s="119">
        <v>1702</v>
      </c>
      <c r="D48" s="119">
        <v>24238</v>
      </c>
      <c r="E48" s="119">
        <v>9723</v>
      </c>
      <c r="F48" s="119">
        <v>1535</v>
      </c>
      <c r="G48" s="194">
        <f t="shared" si="8"/>
        <v>35496</v>
      </c>
      <c r="H48" s="119">
        <v>11594</v>
      </c>
      <c r="I48" s="448">
        <f t="shared" si="6"/>
        <v>12.71202236719478</v>
      </c>
      <c r="J48" s="194">
        <f>'TABLE-7'!D49</f>
        <v>165</v>
      </c>
      <c r="K48" s="448">
        <f t="shared" si="9"/>
        <v>0.18091113425799024</v>
      </c>
      <c r="L48" s="448">
        <f t="shared" si="7"/>
        <v>0.46484110885733604</v>
      </c>
      <c r="M48" s="194">
        <f>'TABLE-4'!G47</f>
        <v>91205</v>
      </c>
      <c r="N48" s="448">
        <f t="shared" si="0"/>
        <v>38.91891891891892</v>
      </c>
      <c r="O48" s="121"/>
      <c r="P48" s="130"/>
    </row>
    <row r="49" spans="1:16" ht="12.75">
      <c r="A49" s="118"/>
      <c r="B49" s="124" t="s">
        <v>227</v>
      </c>
      <c r="C49" s="124">
        <f aca="true" t="shared" si="11" ref="C49:H49">SUM(C36:C48)</f>
        <v>80796</v>
      </c>
      <c r="D49" s="124">
        <f t="shared" si="11"/>
        <v>100980</v>
      </c>
      <c r="E49" s="124">
        <f t="shared" si="11"/>
        <v>36902</v>
      </c>
      <c r="F49" s="124">
        <f t="shared" si="11"/>
        <v>138159</v>
      </c>
      <c r="G49" s="270">
        <f t="shared" si="11"/>
        <v>276041</v>
      </c>
      <c r="H49" s="124">
        <f t="shared" si="11"/>
        <v>61289</v>
      </c>
      <c r="I49" s="449">
        <f t="shared" si="6"/>
        <v>8.373878101999297</v>
      </c>
      <c r="J49" s="270">
        <f>SUM(J36:J48)</f>
        <v>7463</v>
      </c>
      <c r="K49" s="449">
        <f>(J49/M49)*100</f>
        <v>1.019665066736621</v>
      </c>
      <c r="L49" s="449">
        <f t="shared" si="7"/>
        <v>2.7035838879007104</v>
      </c>
      <c r="M49" s="270">
        <f>SUM(M36:M48)</f>
        <v>731907</v>
      </c>
      <c r="N49" s="449">
        <f t="shared" si="0"/>
        <v>37.71531082500919</v>
      </c>
      <c r="O49" s="121"/>
      <c r="P49" s="130"/>
    </row>
    <row r="50" spans="1:16" ht="12.75">
      <c r="A50" s="118"/>
      <c r="B50" s="179" t="s">
        <v>125</v>
      </c>
      <c r="C50" s="124">
        <f aca="true" t="shared" si="12" ref="C50:H50">C27+C35+C49</f>
        <v>2060022</v>
      </c>
      <c r="D50" s="124">
        <f t="shared" si="12"/>
        <v>1445406</v>
      </c>
      <c r="E50" s="124">
        <f t="shared" si="12"/>
        <v>565341</v>
      </c>
      <c r="F50" s="124">
        <f t="shared" si="12"/>
        <v>903598</v>
      </c>
      <c r="G50" s="270">
        <f t="shared" si="12"/>
        <v>2914345</v>
      </c>
      <c r="H50" s="124">
        <f t="shared" si="12"/>
        <v>1283445</v>
      </c>
      <c r="I50" s="449">
        <f t="shared" si="6"/>
        <v>25.187056496978894</v>
      </c>
      <c r="J50" s="270">
        <f>J27+J35+J49</f>
        <v>611330</v>
      </c>
      <c r="K50" s="449">
        <f>(J50/M50)*100</f>
        <v>11.997088498765516</v>
      </c>
      <c r="L50" s="449">
        <f t="shared" si="7"/>
        <v>20.976583074412947</v>
      </c>
      <c r="M50" s="270">
        <f>M27+M35+M49</f>
        <v>5095653</v>
      </c>
      <c r="N50" s="449">
        <f t="shared" si="0"/>
        <v>57.19276803188914</v>
      </c>
      <c r="P50" s="320"/>
    </row>
    <row r="51" spans="1:16" ht="14.25">
      <c r="A51" s="123"/>
      <c r="B51" s="123"/>
      <c r="C51" s="558"/>
      <c r="D51" s="306"/>
      <c r="E51" s="306"/>
      <c r="F51" s="306"/>
      <c r="G51" s="641"/>
      <c r="H51" s="306"/>
      <c r="I51" s="639"/>
      <c r="J51" s="639"/>
      <c r="K51" s="639"/>
      <c r="L51" s="639"/>
      <c r="M51" s="639"/>
      <c r="N51" s="639"/>
      <c r="P51" s="121"/>
    </row>
    <row r="52" spans="1:16" ht="14.25">
      <c r="A52" s="122"/>
      <c r="B52" s="122"/>
      <c r="C52" s="152"/>
      <c r="D52" s="306"/>
      <c r="E52" s="306"/>
      <c r="F52" s="306"/>
      <c r="G52" s="641"/>
      <c r="H52" s="301"/>
      <c r="I52" s="639"/>
      <c r="J52" s="639"/>
      <c r="K52" s="639"/>
      <c r="L52" s="639"/>
      <c r="M52" s="639"/>
      <c r="N52" s="639"/>
      <c r="P52" s="320"/>
    </row>
    <row r="53" spans="1:16" ht="15" customHeight="1">
      <c r="A53" s="123"/>
      <c r="B53" s="123"/>
      <c r="C53" s="298" t="s">
        <v>36</v>
      </c>
      <c r="D53" s="302" t="s">
        <v>36</v>
      </c>
      <c r="E53" s="302"/>
      <c r="F53" s="302"/>
      <c r="G53" s="640" t="s">
        <v>36</v>
      </c>
      <c r="H53" s="302" t="s">
        <v>36</v>
      </c>
      <c r="I53" s="640"/>
      <c r="J53" s="640" t="s">
        <v>36</v>
      </c>
      <c r="K53" s="640" t="s">
        <v>36</v>
      </c>
      <c r="L53" s="640"/>
      <c r="M53" s="639"/>
      <c r="N53" s="639"/>
      <c r="P53" s="320"/>
    </row>
    <row r="54" spans="1:16" ht="13.5" customHeight="1">
      <c r="A54" s="381" t="s">
        <v>4</v>
      </c>
      <c r="B54" s="527" t="s">
        <v>5</v>
      </c>
      <c r="C54" s="299" t="s">
        <v>56</v>
      </c>
      <c r="D54" s="765" t="s">
        <v>287</v>
      </c>
      <c r="E54" s="766"/>
      <c r="F54" s="766"/>
      <c r="G54" s="767"/>
      <c r="H54" s="768" t="s">
        <v>133</v>
      </c>
      <c r="I54" s="770"/>
      <c r="J54" s="768" t="s">
        <v>134</v>
      </c>
      <c r="K54" s="769"/>
      <c r="L54" s="770"/>
      <c r="M54" s="651"/>
      <c r="N54" s="651"/>
      <c r="P54" s="572"/>
    </row>
    <row r="55" spans="1:16" ht="12.75">
      <c r="A55" s="357" t="s">
        <v>6</v>
      </c>
      <c r="B55" s="529"/>
      <c r="C55" s="389" t="s">
        <v>57</v>
      </c>
      <c r="D55" s="309"/>
      <c r="E55" s="309"/>
      <c r="F55" s="309"/>
      <c r="G55" s="642"/>
      <c r="H55" s="771" t="s">
        <v>112</v>
      </c>
      <c r="I55" s="773"/>
      <c r="J55" s="771" t="s">
        <v>58</v>
      </c>
      <c r="K55" s="772"/>
      <c r="L55" s="773"/>
      <c r="M55" s="643" t="s">
        <v>59</v>
      </c>
      <c r="N55" s="643" t="s">
        <v>60</v>
      </c>
      <c r="P55" s="320"/>
    </row>
    <row r="56" spans="1:16" ht="12.75">
      <c r="A56" s="357"/>
      <c r="B56" s="529"/>
      <c r="C56" s="389" t="s">
        <v>61</v>
      </c>
      <c r="D56" s="571" t="s">
        <v>240</v>
      </c>
      <c r="E56" s="571" t="s">
        <v>551</v>
      </c>
      <c r="F56" s="571" t="s">
        <v>63</v>
      </c>
      <c r="G56" s="643" t="s">
        <v>3</v>
      </c>
      <c r="H56" s="309" t="s">
        <v>64</v>
      </c>
      <c r="I56" s="642" t="s">
        <v>65</v>
      </c>
      <c r="J56" s="642" t="s">
        <v>64</v>
      </c>
      <c r="K56" s="642" t="s">
        <v>65</v>
      </c>
      <c r="L56" s="642" t="s">
        <v>65</v>
      </c>
      <c r="M56" s="643" t="s">
        <v>66</v>
      </c>
      <c r="N56" s="652" t="s">
        <v>553</v>
      </c>
      <c r="P56" s="121"/>
    </row>
    <row r="57" spans="1:16" ht="12.75">
      <c r="A57" s="358"/>
      <c r="B57" s="530"/>
      <c r="C57" s="300" t="s">
        <v>67</v>
      </c>
      <c r="D57" s="311"/>
      <c r="E57" s="311"/>
      <c r="F57" s="311"/>
      <c r="G57" s="644"/>
      <c r="H57" s="311"/>
      <c r="I57" s="644" t="s">
        <v>68</v>
      </c>
      <c r="J57" s="644"/>
      <c r="K57" s="650" t="s">
        <v>554</v>
      </c>
      <c r="L57" s="644" t="s">
        <v>67</v>
      </c>
      <c r="M57" s="648"/>
      <c r="N57" s="648"/>
      <c r="P57" s="121"/>
    </row>
    <row r="58" spans="1:16" ht="15" customHeight="1">
      <c r="A58" s="55">
        <v>41</v>
      </c>
      <c r="B58" s="58" t="s">
        <v>79</v>
      </c>
      <c r="C58" s="119">
        <v>37523</v>
      </c>
      <c r="D58" s="119">
        <v>20304</v>
      </c>
      <c r="E58" s="119">
        <v>355</v>
      </c>
      <c r="F58" s="119">
        <v>5169</v>
      </c>
      <c r="G58" s="645">
        <f aca="true" t="shared" si="13" ref="G58:G65">SUM(D58:F58)</f>
        <v>25828</v>
      </c>
      <c r="H58" s="119">
        <v>20304</v>
      </c>
      <c r="I58" s="448">
        <f aca="true" t="shared" si="14" ref="I58:I72">(H58/M58)*100</f>
        <v>73.75762859633828</v>
      </c>
      <c r="J58" s="645">
        <f>'TABLE-7'!D60</f>
        <v>6352</v>
      </c>
      <c r="K58" s="448">
        <f aca="true" t="shared" si="15" ref="K58:K65">(J58/M58)*100</f>
        <v>23.074687590816623</v>
      </c>
      <c r="L58" s="448">
        <f aca="true" t="shared" si="16" ref="L58:L72">(J58/G58)*100</f>
        <v>24.593464457178257</v>
      </c>
      <c r="M58" s="194">
        <f>'TABLE-4'!G56</f>
        <v>27528</v>
      </c>
      <c r="N58" s="448">
        <f aca="true" t="shared" si="17" ref="N58:N72">(G58/M58)*100</f>
        <v>93.82446963092124</v>
      </c>
      <c r="P58" s="121"/>
    </row>
    <row r="59" spans="1:16" ht="15" customHeight="1">
      <c r="A59" s="55">
        <v>42</v>
      </c>
      <c r="B59" s="58" t="s">
        <v>284</v>
      </c>
      <c r="C59" s="119">
        <v>162580</v>
      </c>
      <c r="D59" s="119">
        <v>48557</v>
      </c>
      <c r="E59" s="119">
        <v>8496</v>
      </c>
      <c r="F59" s="119">
        <v>9882</v>
      </c>
      <c r="G59" s="645">
        <f t="shared" si="13"/>
        <v>66935</v>
      </c>
      <c r="H59" s="119">
        <v>48557</v>
      </c>
      <c r="I59" s="448">
        <f t="shared" si="14"/>
        <v>64.2772990217492</v>
      </c>
      <c r="J59" s="645">
        <f>'TABLE-7'!D61</f>
        <v>34921</v>
      </c>
      <c r="K59" s="448">
        <f t="shared" si="15"/>
        <v>46.22665237017328</v>
      </c>
      <c r="L59" s="448">
        <f t="shared" si="16"/>
        <v>52.17150967356391</v>
      </c>
      <c r="M59" s="194">
        <f>'TABLE-4'!G57</f>
        <v>75543</v>
      </c>
      <c r="N59" s="448">
        <f t="shared" si="17"/>
        <v>88.60516527011106</v>
      </c>
      <c r="P59" s="121"/>
    </row>
    <row r="60" spans="1:16" ht="15" customHeight="1">
      <c r="A60" s="55">
        <v>43</v>
      </c>
      <c r="B60" s="58" t="s">
        <v>30</v>
      </c>
      <c r="C60" s="119">
        <v>10898</v>
      </c>
      <c r="D60" s="119">
        <v>4755</v>
      </c>
      <c r="E60" s="119">
        <v>1038</v>
      </c>
      <c r="F60" s="119">
        <v>624</v>
      </c>
      <c r="G60" s="645">
        <f t="shared" si="13"/>
        <v>6417</v>
      </c>
      <c r="H60" s="119">
        <v>4755</v>
      </c>
      <c r="I60" s="448">
        <f t="shared" si="14"/>
        <v>65.1013143483023</v>
      </c>
      <c r="J60" s="645">
        <f>'TABLE-7'!D62</f>
        <v>1221</v>
      </c>
      <c r="K60" s="448">
        <f t="shared" si="15"/>
        <v>16.716867469879517</v>
      </c>
      <c r="L60" s="448">
        <f t="shared" si="16"/>
        <v>19.0275829827022</v>
      </c>
      <c r="M60" s="194">
        <f>'TABLE-4'!G58</f>
        <v>7304</v>
      </c>
      <c r="N60" s="448">
        <f t="shared" si="17"/>
        <v>87.85596933187296</v>
      </c>
      <c r="P60" s="121"/>
    </row>
    <row r="61" spans="1:16" ht="15" customHeight="1">
      <c r="A61" s="55">
        <v>44</v>
      </c>
      <c r="B61" s="58" t="s">
        <v>237</v>
      </c>
      <c r="C61" s="119">
        <v>105000</v>
      </c>
      <c r="D61" s="119">
        <v>69339</v>
      </c>
      <c r="E61" s="119">
        <v>1709</v>
      </c>
      <c r="F61" s="119">
        <v>6431</v>
      </c>
      <c r="G61" s="645">
        <f t="shared" si="13"/>
        <v>77479</v>
      </c>
      <c r="H61" s="119">
        <v>68246</v>
      </c>
      <c r="I61" s="448">
        <f t="shared" si="14"/>
        <v>73.0075525792165</v>
      </c>
      <c r="J61" s="645">
        <f>'TABLE-7'!D63</f>
        <v>16989</v>
      </c>
      <c r="K61" s="448">
        <f t="shared" si="15"/>
        <v>18.17432978882732</v>
      </c>
      <c r="L61" s="448">
        <f t="shared" si="16"/>
        <v>21.927231895094152</v>
      </c>
      <c r="M61" s="194">
        <f>'TABLE-4'!G59</f>
        <v>93478</v>
      </c>
      <c r="N61" s="448">
        <f t="shared" si="17"/>
        <v>82.88474293416634</v>
      </c>
      <c r="P61" s="121"/>
    </row>
    <row r="62" spans="1:16" ht="15" customHeight="1">
      <c r="A62" s="55">
        <v>45</v>
      </c>
      <c r="B62" s="58" t="s">
        <v>29</v>
      </c>
      <c r="C62" s="119">
        <v>26700</v>
      </c>
      <c r="D62" s="119">
        <v>7344</v>
      </c>
      <c r="E62" s="119">
        <v>747</v>
      </c>
      <c r="F62" s="119">
        <v>5666</v>
      </c>
      <c r="G62" s="645">
        <f t="shared" si="13"/>
        <v>13757</v>
      </c>
      <c r="H62" s="119">
        <v>7344</v>
      </c>
      <c r="I62" s="448">
        <f t="shared" si="14"/>
        <v>39.48174829310252</v>
      </c>
      <c r="J62" s="645">
        <f>'TABLE-7'!D64</f>
        <v>3299</v>
      </c>
      <c r="K62" s="448">
        <f t="shared" si="15"/>
        <v>17.735605612601475</v>
      </c>
      <c r="L62" s="448">
        <f t="shared" si="16"/>
        <v>23.98051900850476</v>
      </c>
      <c r="M62" s="194">
        <f>'TABLE-4'!G60</f>
        <v>18601</v>
      </c>
      <c r="N62" s="448">
        <f t="shared" si="17"/>
        <v>73.95838933390678</v>
      </c>
      <c r="P62" s="121"/>
    </row>
    <row r="63" spans="1:16" ht="15" customHeight="1">
      <c r="A63" s="55">
        <v>46</v>
      </c>
      <c r="B63" s="58" t="s">
        <v>575</v>
      </c>
      <c r="C63" s="119">
        <v>238133</v>
      </c>
      <c r="D63" s="119">
        <v>89070</v>
      </c>
      <c r="E63" s="119">
        <v>7355</v>
      </c>
      <c r="F63" s="119">
        <v>14489</v>
      </c>
      <c r="G63" s="645">
        <f t="shared" si="13"/>
        <v>110914</v>
      </c>
      <c r="H63" s="119">
        <v>89070</v>
      </c>
      <c r="I63" s="448">
        <f t="shared" si="14"/>
        <v>67.5868453401727</v>
      </c>
      <c r="J63" s="645">
        <f>'TABLE-7'!D65</f>
        <v>43433</v>
      </c>
      <c r="K63" s="448">
        <f t="shared" si="15"/>
        <v>32.957218520935456</v>
      </c>
      <c r="L63" s="448">
        <f t="shared" si="16"/>
        <v>39.15916836467894</v>
      </c>
      <c r="M63" s="194">
        <f>'TABLE-4'!G61</f>
        <v>131786</v>
      </c>
      <c r="N63" s="448">
        <f t="shared" si="17"/>
        <v>84.16220235836887</v>
      </c>
      <c r="P63" s="121"/>
    </row>
    <row r="64" spans="1:16" ht="15" customHeight="1">
      <c r="A64" s="55">
        <v>47</v>
      </c>
      <c r="B64" s="58" t="s">
        <v>25</v>
      </c>
      <c r="C64" s="119">
        <v>27595</v>
      </c>
      <c r="D64" s="119">
        <v>9784</v>
      </c>
      <c r="E64" s="119">
        <v>322</v>
      </c>
      <c r="F64" s="119">
        <v>748</v>
      </c>
      <c r="G64" s="645">
        <f t="shared" si="13"/>
        <v>10854</v>
      </c>
      <c r="H64" s="119">
        <v>9784</v>
      </c>
      <c r="I64" s="448">
        <f t="shared" si="14"/>
        <v>70.6885340654577</v>
      </c>
      <c r="J64" s="645">
        <f>'TABLE-7'!D66</f>
        <v>7350</v>
      </c>
      <c r="K64" s="448">
        <f t="shared" si="15"/>
        <v>53.10309948703128</v>
      </c>
      <c r="L64" s="448">
        <f t="shared" si="16"/>
        <v>67.71697070204533</v>
      </c>
      <c r="M64" s="194">
        <f>'TABLE-4'!G62</f>
        <v>13841</v>
      </c>
      <c r="N64" s="448">
        <f t="shared" si="17"/>
        <v>78.41918936493028</v>
      </c>
      <c r="P64" s="121"/>
    </row>
    <row r="65" spans="1:16" ht="15" customHeight="1">
      <c r="A65" s="55">
        <v>48</v>
      </c>
      <c r="B65" s="58" t="s">
        <v>28</v>
      </c>
      <c r="C65" s="119">
        <v>10960</v>
      </c>
      <c r="D65" s="119">
        <v>8575</v>
      </c>
      <c r="E65" s="119">
        <v>1271</v>
      </c>
      <c r="F65" s="119">
        <v>963</v>
      </c>
      <c r="G65" s="645">
        <f t="shared" si="13"/>
        <v>10809</v>
      </c>
      <c r="H65" s="119">
        <v>8575</v>
      </c>
      <c r="I65" s="448">
        <f t="shared" si="14"/>
        <v>71.44047321502957</v>
      </c>
      <c r="J65" s="645">
        <f>'TABLE-7'!D67</f>
        <v>1692</v>
      </c>
      <c r="K65" s="448">
        <f t="shared" si="15"/>
        <v>14.096475881029743</v>
      </c>
      <c r="L65" s="448">
        <f t="shared" si="16"/>
        <v>15.653621981681932</v>
      </c>
      <c r="M65" s="194">
        <f>'TABLE-4'!G63</f>
        <v>12003</v>
      </c>
      <c r="N65" s="448">
        <f t="shared" si="17"/>
        <v>90.05248687828042</v>
      </c>
      <c r="P65" s="121"/>
    </row>
    <row r="66" spans="1:16" ht="15" customHeight="1">
      <c r="A66" s="55"/>
      <c r="B66" s="179" t="s">
        <v>125</v>
      </c>
      <c r="C66" s="124">
        <f aca="true" t="shared" si="18" ref="C66:H66">SUM(C58:C65)</f>
        <v>619389</v>
      </c>
      <c r="D66" s="305">
        <f t="shared" si="18"/>
        <v>257728</v>
      </c>
      <c r="E66" s="305">
        <f t="shared" si="18"/>
        <v>21293</v>
      </c>
      <c r="F66" s="305">
        <f t="shared" si="18"/>
        <v>43972</v>
      </c>
      <c r="G66" s="449">
        <f t="shared" si="18"/>
        <v>322993</v>
      </c>
      <c r="H66" s="305">
        <f t="shared" si="18"/>
        <v>256635</v>
      </c>
      <c r="I66" s="449">
        <f t="shared" si="14"/>
        <v>67.5206007093169</v>
      </c>
      <c r="J66" s="449">
        <f>SUM(J58:J65)</f>
        <v>115257</v>
      </c>
      <c r="K66" s="449">
        <f>(J66/M66)*100</f>
        <v>30.3240862546174</v>
      </c>
      <c r="L66" s="449">
        <f t="shared" si="16"/>
        <v>35.68405507240095</v>
      </c>
      <c r="M66" s="449">
        <f>SUM(M58:M65)</f>
        <v>380084</v>
      </c>
      <c r="N66" s="449">
        <f t="shared" si="17"/>
        <v>84.97937298070953</v>
      </c>
      <c r="P66" s="121"/>
    </row>
    <row r="67" spans="1:16" ht="15" customHeight="1">
      <c r="A67" s="55"/>
      <c r="B67" s="119"/>
      <c r="C67" s="119"/>
      <c r="D67" s="119"/>
      <c r="E67" s="119"/>
      <c r="F67" s="119"/>
      <c r="G67" s="194"/>
      <c r="H67" s="119"/>
      <c r="I67" s="448"/>
      <c r="J67" s="194"/>
      <c r="K67" s="448"/>
      <c r="L67" s="448"/>
      <c r="M67" s="194"/>
      <c r="N67" s="448"/>
      <c r="P67" s="121"/>
    </row>
    <row r="68" spans="1:16" ht="15" customHeight="1">
      <c r="A68" s="55">
        <v>49</v>
      </c>
      <c r="B68" s="119" t="s">
        <v>34</v>
      </c>
      <c r="C68" s="119">
        <v>0</v>
      </c>
      <c r="D68" s="119">
        <v>547841</v>
      </c>
      <c r="E68" s="119">
        <v>0</v>
      </c>
      <c r="F68" s="119">
        <v>88129</v>
      </c>
      <c r="G68" s="194">
        <f>SUM(D68:F68)</f>
        <v>635970</v>
      </c>
      <c r="H68" s="119">
        <v>536646</v>
      </c>
      <c r="I68" s="448">
        <f t="shared" si="14"/>
        <v>84.38241486613342</v>
      </c>
      <c r="J68" s="645">
        <f>'TABLE-7'!D70</f>
        <v>69757</v>
      </c>
      <c r="K68" s="448">
        <f>(J68/M68)*100</f>
        <v>10.968616394824277</v>
      </c>
      <c r="L68" s="448">
        <f t="shared" si="16"/>
        <v>10.968599147758543</v>
      </c>
      <c r="M68" s="194">
        <f>'TABLE-4'!G66</f>
        <v>635969</v>
      </c>
      <c r="N68" s="448">
        <f t="shared" si="17"/>
        <v>100.00015724036864</v>
      </c>
      <c r="P68" s="121"/>
    </row>
    <row r="69" spans="1:16" ht="15" customHeight="1">
      <c r="A69" s="55">
        <v>50</v>
      </c>
      <c r="B69" s="119" t="s">
        <v>132</v>
      </c>
      <c r="C69" s="119">
        <v>0</v>
      </c>
      <c r="D69" s="119">
        <v>134866</v>
      </c>
      <c r="E69" s="119">
        <v>0</v>
      </c>
      <c r="F69" s="119">
        <v>614</v>
      </c>
      <c r="G69" s="194">
        <f>SUM(D69:F69)</f>
        <v>135480</v>
      </c>
      <c r="H69" s="119">
        <v>134866</v>
      </c>
      <c r="I69" s="448">
        <f t="shared" si="14"/>
        <v>99.54679657514023</v>
      </c>
      <c r="J69" s="645">
        <f>'TABLE-7'!D71</f>
        <v>32183</v>
      </c>
      <c r="K69" s="448">
        <f>(J69/M69)*100</f>
        <v>23.754797756126365</v>
      </c>
      <c r="L69" s="448">
        <f t="shared" si="16"/>
        <v>23.754797756126365</v>
      </c>
      <c r="M69" s="194">
        <f>'TABLE-4'!G67</f>
        <v>135480</v>
      </c>
      <c r="N69" s="448">
        <f t="shared" si="17"/>
        <v>100</v>
      </c>
      <c r="P69" s="121"/>
    </row>
    <row r="70" spans="1:16" ht="15" customHeight="1">
      <c r="A70" s="118"/>
      <c r="B70" s="179" t="s">
        <v>125</v>
      </c>
      <c r="C70" s="124">
        <f aca="true" t="shared" si="19" ref="C70:H70">SUM(C68:C69)</f>
        <v>0</v>
      </c>
      <c r="D70" s="305">
        <f t="shared" si="19"/>
        <v>682707</v>
      </c>
      <c r="E70" s="305">
        <f t="shared" si="19"/>
        <v>0</v>
      </c>
      <c r="F70" s="305">
        <f t="shared" si="19"/>
        <v>88743</v>
      </c>
      <c r="G70" s="449">
        <f t="shared" si="19"/>
        <v>771450</v>
      </c>
      <c r="H70" s="305">
        <f t="shared" si="19"/>
        <v>671512</v>
      </c>
      <c r="I70" s="449">
        <f t="shared" si="14"/>
        <v>87.04554675681737</v>
      </c>
      <c r="J70" s="449">
        <f>SUM(J68:J69)</f>
        <v>101940</v>
      </c>
      <c r="K70" s="449">
        <f>(J70/M70)*100</f>
        <v>13.214094515645233</v>
      </c>
      <c r="L70" s="449">
        <f t="shared" si="16"/>
        <v>13.214077386739257</v>
      </c>
      <c r="M70" s="449">
        <f>SUM(M68:M69)</f>
        <v>771449</v>
      </c>
      <c r="N70" s="449">
        <f t="shared" si="17"/>
        <v>100.00012962619694</v>
      </c>
      <c r="P70" s="320"/>
    </row>
    <row r="71" spans="1:16" ht="15" customHeight="1">
      <c r="A71" s="118"/>
      <c r="B71" s="179"/>
      <c r="C71" s="124"/>
      <c r="D71" s="305"/>
      <c r="E71" s="305"/>
      <c r="F71" s="305"/>
      <c r="G71" s="449"/>
      <c r="H71" s="305"/>
      <c r="I71" s="448"/>
      <c r="J71" s="449"/>
      <c r="K71" s="448"/>
      <c r="L71" s="448"/>
      <c r="M71" s="449"/>
      <c r="N71" s="448"/>
      <c r="P71" s="320"/>
    </row>
    <row r="72" spans="1:14" ht="15" customHeight="1">
      <c r="A72" s="118"/>
      <c r="B72" s="179" t="s">
        <v>35</v>
      </c>
      <c r="C72" s="124">
        <f>C50+C66+C70</f>
        <v>2679411</v>
      </c>
      <c r="D72" s="305">
        <f>D50+D66+D70</f>
        <v>2385841</v>
      </c>
      <c r="E72" s="305">
        <f>E50+E66+E70</f>
        <v>586634</v>
      </c>
      <c r="F72" s="305">
        <f>F50+F66+F70</f>
        <v>1036313</v>
      </c>
      <c r="G72" s="449">
        <f>+D72+E72+F72</f>
        <v>4008788</v>
      </c>
      <c r="H72" s="305">
        <f>H50+H66+H70</f>
        <v>2211592</v>
      </c>
      <c r="I72" s="449">
        <f t="shared" si="14"/>
        <v>35.40141113134778</v>
      </c>
      <c r="J72" s="449">
        <f>J50+J66+J70</f>
        <v>828527</v>
      </c>
      <c r="K72" s="449">
        <f>(J72/M72)*100</f>
        <v>13.262403264445785</v>
      </c>
      <c r="L72" s="449">
        <f t="shared" si="16"/>
        <v>20.667767913893176</v>
      </c>
      <c r="M72" s="449">
        <f>M50+M66+M70</f>
        <v>6247186</v>
      </c>
      <c r="N72" s="449">
        <f t="shared" si="17"/>
        <v>64.16949967553391</v>
      </c>
    </row>
    <row r="73" spans="2:14" ht="12.75">
      <c r="B73" s="573"/>
      <c r="C73" s="314"/>
      <c r="D73" s="312"/>
      <c r="E73" s="312"/>
      <c r="F73" s="312"/>
      <c r="G73" s="646"/>
      <c r="H73" s="312"/>
      <c r="I73" s="649"/>
      <c r="J73" s="646"/>
      <c r="K73" s="649"/>
      <c r="L73" s="649"/>
      <c r="M73" s="646"/>
      <c r="N73" s="646"/>
    </row>
    <row r="74" spans="9:14" ht="12.75">
      <c r="I74" s="649"/>
      <c r="K74" s="649"/>
      <c r="L74" s="649"/>
      <c r="N74" s="649"/>
    </row>
    <row r="75" spans="2:14" ht="12.75">
      <c r="B75" s="573"/>
      <c r="C75" s="314"/>
      <c r="D75" s="312"/>
      <c r="E75" s="312"/>
      <c r="F75" s="312"/>
      <c r="G75" s="647" t="s">
        <v>36</v>
      </c>
      <c r="H75" s="312"/>
      <c r="I75" s="646"/>
      <c r="J75" s="646"/>
      <c r="K75" s="646"/>
      <c r="L75" s="646"/>
      <c r="M75" s="646"/>
      <c r="N75" s="646"/>
    </row>
    <row r="76" ht="12.75">
      <c r="G76" s="451" t="s">
        <v>36</v>
      </c>
    </row>
    <row r="79" spans="3:14" ht="12.75">
      <c r="C79" s="130">
        <v>3</v>
      </c>
      <c r="N79" s="451">
        <f>4399879.79</f>
        <v>4399879.79</v>
      </c>
    </row>
    <row r="82" ht="12.75">
      <c r="G82" s="451" t="s">
        <v>36</v>
      </c>
    </row>
    <row r="83" ht="12.75">
      <c r="G83" s="451" t="s">
        <v>36</v>
      </c>
    </row>
    <row r="84" ht="12.75">
      <c r="G84" s="451" t="s">
        <v>36</v>
      </c>
    </row>
  </sheetData>
  <mergeCells count="10">
    <mergeCell ref="D54:G54"/>
    <mergeCell ref="H54:I54"/>
    <mergeCell ref="J54:L54"/>
    <mergeCell ref="H55:I55"/>
    <mergeCell ref="J55:L55"/>
    <mergeCell ref="D4:G4"/>
    <mergeCell ref="J4:L4"/>
    <mergeCell ref="J5:L5"/>
    <mergeCell ref="H4:I4"/>
    <mergeCell ref="H5:I5"/>
  </mergeCells>
  <printOptions gridLines="1" horizontalCentered="1"/>
  <pageMargins left="0.7480314960629921" right="0.7480314960629921" top="0.8" bottom="0.5511811023622047" header="0.5118110236220472" footer="0.5118110236220472"/>
  <pageSetup blackAndWhite="1" horizontalDpi="600" verticalDpi="600" orientation="landscape" paperSize="9" scale="70" r:id="rId2"/>
  <headerFooter alignWithMargins="0">
    <oddFooter xml:space="preserve">&amp;C&amp;"Arial,Bold" </oddFooter>
  </headerFooter>
  <rowBreaks count="1" manualBreakCount="1">
    <brk id="5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100"/>
  <sheetViews>
    <sheetView zoomScale="85" zoomScaleNormal="85" workbookViewId="0" topLeftCell="B46">
      <selection activeCell="H42" sqref="H42"/>
    </sheetView>
  </sheetViews>
  <sheetFormatPr defaultColWidth="9.140625" defaultRowHeight="12.75"/>
  <cols>
    <col min="1" max="1" width="3.7109375" style="101" customWidth="1"/>
    <col min="2" max="2" width="21.8515625" style="101" customWidth="1"/>
    <col min="3" max="4" width="11.57421875" style="102" customWidth="1"/>
    <col min="5" max="5" width="10.7109375" style="102" customWidth="1"/>
    <col min="6" max="6" width="10.7109375" style="451" customWidth="1"/>
    <col min="7" max="7" width="10.00390625" style="102" customWidth="1"/>
    <col min="8" max="8" width="16.28125" style="102" customWidth="1"/>
    <col min="9" max="11" width="8.28125" style="510" customWidth="1"/>
    <col min="12" max="12" width="9.7109375" style="101" customWidth="1"/>
    <col min="13" max="13" width="9.57421875" style="101" customWidth="1"/>
    <col min="14" max="14" width="11.421875" style="101" customWidth="1"/>
    <col min="15" max="16" width="10.28125" style="101" customWidth="1"/>
    <col min="17" max="17" width="8.28125" style="101" customWidth="1"/>
    <col min="18" max="18" width="9.57421875" style="101" customWidth="1"/>
    <col min="19" max="19" width="8.28125" style="101" customWidth="1"/>
    <col min="20" max="20" width="8.140625" style="101" customWidth="1"/>
    <col min="21" max="21" width="9.140625" style="510" customWidth="1"/>
    <col min="22" max="22" width="10.140625" style="101" customWidth="1"/>
    <col min="23" max="24" width="11.57421875" style="510" customWidth="1"/>
    <col min="25" max="16384" width="9.140625" style="101" customWidth="1"/>
  </cols>
  <sheetData>
    <row r="1" spans="1:22" ht="15">
      <c r="A1" s="441"/>
      <c r="B1" s="441"/>
      <c r="C1" s="196"/>
      <c r="D1" s="196"/>
      <c r="E1" s="280"/>
      <c r="F1" s="507"/>
      <c r="G1" s="280"/>
      <c r="H1" s="280"/>
      <c r="I1" s="508"/>
      <c r="J1" s="508"/>
      <c r="K1" s="508"/>
      <c r="L1" s="509"/>
      <c r="M1" s="509"/>
      <c r="N1" s="509"/>
      <c r="O1" s="509"/>
      <c r="P1" s="509"/>
      <c r="V1" s="441"/>
    </row>
    <row r="2" spans="12:21" ht="15">
      <c r="L2" s="509"/>
      <c r="M2" s="509"/>
      <c r="N2" s="509"/>
      <c r="O2" s="509"/>
      <c r="S2" s="441"/>
      <c r="T2" s="441"/>
      <c r="U2" s="281"/>
    </row>
    <row r="3" spans="11:26" ht="12.75">
      <c r="K3" s="441"/>
      <c r="L3" s="441"/>
      <c r="M3" s="441"/>
      <c r="N3" s="511"/>
      <c r="O3" s="511"/>
      <c r="Q3" s="511"/>
      <c r="R3" s="511"/>
      <c r="S3" s="511"/>
      <c r="T3" s="511"/>
      <c r="U3" s="511"/>
      <c r="V3" s="511"/>
      <c r="W3" s="512"/>
      <c r="X3" s="101"/>
      <c r="Y3" s="510"/>
      <c r="Z3" s="510"/>
    </row>
    <row r="4" spans="1:26" ht="12.75">
      <c r="A4" s="442" t="s">
        <v>4</v>
      </c>
      <c r="B4" s="442" t="s">
        <v>5</v>
      </c>
      <c r="C4" s="513" t="s">
        <v>113</v>
      </c>
      <c r="D4" s="513" t="s">
        <v>114</v>
      </c>
      <c r="E4" s="513" t="s">
        <v>115</v>
      </c>
      <c r="F4" s="282" t="s">
        <v>3</v>
      </c>
      <c r="G4" s="513" t="s">
        <v>116</v>
      </c>
      <c r="H4" s="513" t="s">
        <v>117</v>
      </c>
      <c r="I4" s="281"/>
      <c r="J4" s="51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512"/>
      <c r="X4" s="511"/>
      <c r="Y4" s="514"/>
      <c r="Z4" s="515"/>
    </row>
    <row r="5" spans="1:26" ht="12.75">
      <c r="A5" s="516" t="s">
        <v>6</v>
      </c>
      <c r="B5" s="516"/>
      <c r="C5" s="283" t="s">
        <v>118</v>
      </c>
      <c r="D5" s="283"/>
      <c r="E5" s="284"/>
      <c r="F5" s="517" t="s">
        <v>173</v>
      </c>
      <c r="G5" s="284" t="s">
        <v>99</v>
      </c>
      <c r="H5" s="284" t="s">
        <v>119</v>
      </c>
      <c r="I5" s="281"/>
      <c r="J5" s="441"/>
      <c r="K5" s="441"/>
      <c r="L5" s="441"/>
      <c r="M5" s="441"/>
      <c r="N5" s="511"/>
      <c r="O5" s="511"/>
      <c r="P5" s="511"/>
      <c r="Q5" s="511"/>
      <c r="R5" s="511"/>
      <c r="S5" s="441"/>
      <c r="T5" s="441"/>
      <c r="U5" s="441"/>
      <c r="V5" s="441"/>
      <c r="W5" s="281"/>
      <c r="X5" s="441"/>
      <c r="Y5" s="514"/>
      <c r="Z5" s="515"/>
    </row>
    <row r="6" spans="1:26" ht="12.75">
      <c r="A6" s="516"/>
      <c r="B6" s="516"/>
      <c r="C6" s="283"/>
      <c r="D6" s="283"/>
      <c r="E6" s="774" t="s">
        <v>120</v>
      </c>
      <c r="F6" s="775"/>
      <c r="G6" s="775"/>
      <c r="H6" s="443"/>
      <c r="I6" s="281"/>
      <c r="K6" s="441"/>
      <c r="L6" s="441"/>
      <c r="M6" s="441"/>
      <c r="N6" s="511"/>
      <c r="O6" s="511"/>
      <c r="P6" s="511"/>
      <c r="Q6" s="511"/>
      <c r="R6" s="441"/>
      <c r="S6" s="441"/>
      <c r="T6" s="441"/>
      <c r="U6" s="441"/>
      <c r="V6" s="441"/>
      <c r="W6" s="281"/>
      <c r="X6" s="441"/>
      <c r="Y6" s="510"/>
      <c r="Z6" s="510"/>
    </row>
    <row r="7" spans="1:26" ht="12.75">
      <c r="A7" s="240">
        <v>1</v>
      </c>
      <c r="B7" s="285" t="s">
        <v>7</v>
      </c>
      <c r="C7" s="518">
        <f>'TABLE-4'!J7</f>
        <v>61.15346832715404</v>
      </c>
      <c r="D7" s="518">
        <f>'TABLE-3'!J7</f>
        <v>60.011407928510316</v>
      </c>
      <c r="E7" s="519">
        <f>'TABLE-5'!N8</f>
        <v>68.34901625320788</v>
      </c>
      <c r="F7" s="519">
        <f>('TABLE-5'!D8*100)/('TABLE-5'!M8)</f>
        <v>41.04436629386729</v>
      </c>
      <c r="G7" s="518">
        <f>'TABLE-5'!K8</f>
        <v>20.252088415761072</v>
      </c>
      <c r="H7" s="519">
        <f>'TABLE-5'!L8</f>
        <v>29.630402200281214</v>
      </c>
      <c r="K7" s="101"/>
      <c r="N7" s="510"/>
      <c r="O7" s="510"/>
      <c r="P7" s="510"/>
      <c r="Q7" s="510"/>
      <c r="R7" s="510"/>
      <c r="S7" s="510"/>
      <c r="T7" s="510"/>
      <c r="V7" s="520"/>
      <c r="Y7" s="510"/>
      <c r="Z7" s="510"/>
    </row>
    <row r="8" spans="1:26" ht="12.75">
      <c r="A8" s="240">
        <v>2</v>
      </c>
      <c r="B8" s="285" t="s">
        <v>8</v>
      </c>
      <c r="C8" s="518">
        <f>'TABLE-4'!J8</f>
        <v>29.404640248287343</v>
      </c>
      <c r="D8" s="518">
        <f>'TABLE-3'!J8</f>
        <v>29.404640248287343</v>
      </c>
      <c r="E8" s="519">
        <f>'TABLE-5'!N9</f>
        <v>41.086368902046594</v>
      </c>
      <c r="F8" s="519">
        <f>('TABLE-5'!D9*100)/('TABLE-5'!M9)</f>
        <v>10.760715664821728</v>
      </c>
      <c r="G8" s="518">
        <f>'TABLE-5'!K9</f>
        <v>2.0980821212511263</v>
      </c>
      <c r="H8" s="519">
        <f>'TABLE-5'!L9</f>
        <v>5.106516290726817</v>
      </c>
      <c r="K8" s="101"/>
      <c r="N8" s="510"/>
      <c r="O8" s="510"/>
      <c r="P8" s="510"/>
      <c r="Q8" s="510"/>
      <c r="R8" s="510"/>
      <c r="S8" s="510"/>
      <c r="T8" s="510"/>
      <c r="V8" s="520"/>
      <c r="Y8" s="510"/>
      <c r="Z8" s="510"/>
    </row>
    <row r="9" spans="1:26" ht="12.75">
      <c r="A9" s="240">
        <v>3</v>
      </c>
      <c r="B9" s="285" t="s">
        <v>9</v>
      </c>
      <c r="C9" s="518">
        <f>'TABLE-4'!J9</f>
        <v>55.21139874685539</v>
      </c>
      <c r="D9" s="518">
        <f>'TABLE-3'!J9</f>
        <v>55.21139874685539</v>
      </c>
      <c r="E9" s="519">
        <f>'TABLE-5'!N10</f>
        <v>67.80307425715768</v>
      </c>
      <c r="F9" s="519">
        <f>('TABLE-5'!D10*100)/('TABLE-5'!M10)</f>
        <v>22.349091415442455</v>
      </c>
      <c r="G9" s="518">
        <f>'TABLE-5'!K10</f>
        <v>13.907648510447368</v>
      </c>
      <c r="H9" s="519">
        <f>'TABLE-5'!L10</f>
        <v>20.511825846862987</v>
      </c>
      <c r="K9" s="101"/>
      <c r="N9" s="510"/>
      <c r="O9" s="510"/>
      <c r="P9" s="510"/>
      <c r="Q9" s="510"/>
      <c r="R9" s="510"/>
      <c r="S9" s="510"/>
      <c r="T9" s="510"/>
      <c r="V9" s="520"/>
      <c r="Y9" s="510"/>
      <c r="Z9" s="510"/>
    </row>
    <row r="10" spans="1:26" ht="12.75">
      <c r="A10" s="240">
        <v>4</v>
      </c>
      <c r="B10" s="285" t="s">
        <v>10</v>
      </c>
      <c r="C10" s="518">
        <f>'TABLE-4'!J10</f>
        <v>68.29191872137186</v>
      </c>
      <c r="D10" s="518">
        <f>'TABLE-3'!J10</f>
        <v>68.29191872137186</v>
      </c>
      <c r="E10" s="519">
        <f>'TABLE-5'!N11</f>
        <v>72.19372583100089</v>
      </c>
      <c r="F10" s="519">
        <f>('TABLE-5'!D11*100)/('TABLE-5'!M11)</f>
        <v>48.149137137905</v>
      </c>
      <c r="G10" s="518">
        <f>'TABLE-5'!K11</f>
        <v>13.38219122548508</v>
      </c>
      <c r="H10" s="519">
        <f>'TABLE-5'!L11</f>
        <v>18.536501713198184</v>
      </c>
      <c r="K10" s="101"/>
      <c r="N10" s="510"/>
      <c r="O10" s="510"/>
      <c r="P10" s="510"/>
      <c r="Q10" s="510"/>
      <c r="R10" s="510"/>
      <c r="S10" s="510"/>
      <c r="T10" s="510"/>
      <c r="V10" s="520"/>
      <c r="Y10" s="510"/>
      <c r="Z10" s="510"/>
    </row>
    <row r="11" spans="1:26" ht="12.75">
      <c r="A11" s="240">
        <v>5</v>
      </c>
      <c r="B11" s="285" t="s">
        <v>11</v>
      </c>
      <c r="C11" s="518">
        <f>'TABLE-4'!J11</f>
        <v>45.2312824789889</v>
      </c>
      <c r="D11" s="518">
        <f>'TABLE-3'!J11</f>
        <v>45.2312824789889</v>
      </c>
      <c r="E11" s="519">
        <f>'TABLE-5'!N12</f>
        <v>69.72284474199314</v>
      </c>
      <c r="F11" s="519">
        <f>('TABLE-5'!D12*100)/('TABLE-5'!M12)</f>
        <v>34.77631840231483</v>
      </c>
      <c r="G11" s="518">
        <f>'TABLE-5'!K12</f>
        <v>19.521432016113017</v>
      </c>
      <c r="H11" s="519">
        <f>'TABLE-5'!L12</f>
        <v>27.998616649035725</v>
      </c>
      <c r="K11" s="101"/>
      <c r="N11" s="510"/>
      <c r="O11" s="510"/>
      <c r="P11" s="510"/>
      <c r="Q11" s="510"/>
      <c r="R11" s="510"/>
      <c r="S11" s="510"/>
      <c r="T11" s="510"/>
      <c r="V11" s="520"/>
      <c r="Y11" s="510"/>
      <c r="Z11" s="510"/>
    </row>
    <row r="12" spans="1:26" ht="12.75">
      <c r="A12" s="240">
        <v>6</v>
      </c>
      <c r="B12" s="285" t="s">
        <v>12</v>
      </c>
      <c r="C12" s="518">
        <f>'TABLE-4'!J12</f>
        <v>42.702589457806084</v>
      </c>
      <c r="D12" s="518">
        <f>'TABLE-3'!J12</f>
        <v>42.702589457806084</v>
      </c>
      <c r="E12" s="519">
        <f>'TABLE-5'!N13</f>
        <v>54.12799026630296</v>
      </c>
      <c r="F12" s="519">
        <f>('TABLE-5'!D13*100)/('TABLE-5'!M13)</f>
        <v>16.992758600388562</v>
      </c>
      <c r="G12" s="518">
        <f>'TABLE-5'!K13</f>
        <v>8.23046882665777</v>
      </c>
      <c r="H12" s="519">
        <f>'TABLE-5'!L13</f>
        <v>15.20556884924951</v>
      </c>
      <c r="K12" s="101"/>
      <c r="N12" s="510"/>
      <c r="O12" s="510"/>
      <c r="P12" s="510"/>
      <c r="Q12" s="510"/>
      <c r="R12" s="510"/>
      <c r="S12" s="510"/>
      <c r="T12" s="510"/>
      <c r="V12" s="520"/>
      <c r="Y12" s="510"/>
      <c r="Z12" s="510"/>
    </row>
    <row r="13" spans="1:26" ht="12.75">
      <c r="A13" s="240">
        <v>7</v>
      </c>
      <c r="B13" s="285" t="s">
        <v>13</v>
      </c>
      <c r="C13" s="518">
        <f>'TABLE-4'!J13</f>
        <v>66.57806144648269</v>
      </c>
      <c r="D13" s="518">
        <f>'TABLE-3'!J13</f>
        <v>53.11100848085607</v>
      </c>
      <c r="E13" s="519">
        <f>'TABLE-5'!N14</f>
        <v>76.6830048455329</v>
      </c>
      <c r="F13" s="519">
        <f>('TABLE-5'!D14*100)/('TABLE-5'!M14)</f>
        <v>47.53179793596515</v>
      </c>
      <c r="G13" s="518">
        <f>'TABLE-5'!K14</f>
        <v>16.694580440599584</v>
      </c>
      <c r="H13" s="519">
        <f>'TABLE-5'!L14</f>
        <v>21.770900180852927</v>
      </c>
      <c r="K13" s="101"/>
      <c r="N13" s="510"/>
      <c r="O13" s="510"/>
      <c r="P13" s="510"/>
      <c r="Q13" s="510"/>
      <c r="R13" s="510"/>
      <c r="S13" s="510"/>
      <c r="T13" s="510"/>
      <c r="V13" s="520"/>
      <c r="Y13" s="510"/>
      <c r="Z13" s="510"/>
    </row>
    <row r="14" spans="1:26" ht="12.75">
      <c r="A14" s="240">
        <v>8</v>
      </c>
      <c r="B14" s="285" t="s">
        <v>164</v>
      </c>
      <c r="C14" s="518">
        <f>'TABLE-4'!J14</f>
        <v>45.62877894816899</v>
      </c>
      <c r="D14" s="518">
        <f>'TABLE-3'!J14</f>
        <v>25.090314484541963</v>
      </c>
      <c r="E14" s="519">
        <f>'TABLE-5'!N15</f>
        <v>56.35040921491361</v>
      </c>
      <c r="F14" s="519">
        <f>('TABLE-5'!D15*100)/('TABLE-5'!M15)</f>
        <v>3.940588056986966</v>
      </c>
      <c r="G14" s="518">
        <f>'TABLE-5'!K15</f>
        <v>21.06698999696878</v>
      </c>
      <c r="H14" s="519">
        <f>'TABLE-5'!L15</f>
        <v>37.38569123184508</v>
      </c>
      <c r="K14" s="101"/>
      <c r="N14" s="510"/>
      <c r="O14" s="510"/>
      <c r="P14" s="510"/>
      <c r="Q14" s="510"/>
      <c r="R14" s="510"/>
      <c r="S14" s="510"/>
      <c r="T14" s="510"/>
      <c r="V14" s="520"/>
      <c r="Y14" s="510"/>
      <c r="Z14" s="510"/>
    </row>
    <row r="15" spans="1:26" ht="12.75">
      <c r="A15" s="240">
        <v>9</v>
      </c>
      <c r="B15" s="285" t="s">
        <v>14</v>
      </c>
      <c r="C15" s="518">
        <f>'TABLE-4'!J15</f>
        <v>56.00085288604198</v>
      </c>
      <c r="D15" s="518">
        <f>'TABLE-3'!J15</f>
        <v>55.97864231203191</v>
      </c>
      <c r="E15" s="519">
        <f>'TABLE-5'!N16</f>
        <v>38.52148105826152</v>
      </c>
      <c r="F15" s="519">
        <f>('TABLE-5'!D16*100)/('TABLE-5'!M16)</f>
        <v>9.317716516688092</v>
      </c>
      <c r="G15" s="518">
        <f>'TABLE-5'!K16</f>
        <v>6.364170197908235</v>
      </c>
      <c r="H15" s="519">
        <f>'TABLE-5'!L16</f>
        <v>16.521094264996705</v>
      </c>
      <c r="K15" s="101"/>
      <c r="N15" s="510"/>
      <c r="O15" s="510"/>
      <c r="P15" s="510"/>
      <c r="Q15" s="510"/>
      <c r="R15" s="510"/>
      <c r="S15" s="510"/>
      <c r="T15" s="510"/>
      <c r="V15" s="520"/>
      <c r="Y15" s="510"/>
      <c r="Z15" s="510"/>
    </row>
    <row r="16" spans="1:26" ht="12.75">
      <c r="A16" s="240">
        <v>10</v>
      </c>
      <c r="B16" s="285" t="s">
        <v>15</v>
      </c>
      <c r="C16" s="518">
        <f>'TABLE-4'!J16</f>
        <v>37.23803565842978</v>
      </c>
      <c r="D16" s="518">
        <f>'TABLE-3'!J16</f>
        <v>35.741841309561046</v>
      </c>
      <c r="E16" s="519">
        <f>'TABLE-5'!N17</f>
        <v>59.62660443407235</v>
      </c>
      <c r="F16" s="519">
        <f>('TABLE-5'!D17*100)/('TABLE-5'!M17)</f>
        <v>9.918319719953326</v>
      </c>
      <c r="G16" s="518">
        <f>'TABLE-5'!K17</f>
        <v>13.09801633605601</v>
      </c>
      <c r="H16" s="519">
        <f>'TABLE-5'!L17</f>
        <v>21.96673189823875</v>
      </c>
      <c r="K16" s="101"/>
      <c r="N16" s="510"/>
      <c r="O16" s="510"/>
      <c r="P16" s="510"/>
      <c r="Q16" s="510"/>
      <c r="R16" s="510"/>
      <c r="S16" s="510"/>
      <c r="T16" s="510"/>
      <c r="V16" s="520"/>
      <c r="Y16" s="510"/>
      <c r="Z16" s="510"/>
    </row>
    <row r="17" spans="1:26" ht="12.75">
      <c r="A17" s="240">
        <v>11</v>
      </c>
      <c r="B17" s="285" t="s">
        <v>16</v>
      </c>
      <c r="C17" s="518">
        <f>'TABLE-4'!J17</f>
        <v>37.62370473861916</v>
      </c>
      <c r="D17" s="518">
        <f>'TABLE-3'!J17</f>
        <v>34.90220048899755</v>
      </c>
      <c r="E17" s="519">
        <f>'TABLE-5'!N18</f>
        <v>54.76607455591693</v>
      </c>
      <c r="F17" s="519">
        <f>('TABLE-5'!D18*100)/('TABLE-5'!M18)</f>
        <v>10.374447502293387</v>
      </c>
      <c r="G17" s="518">
        <f>'TABLE-5'!K18</f>
        <v>5.871069969143524</v>
      </c>
      <c r="H17" s="519">
        <f>'TABLE-5'!L18</f>
        <v>10.720268006700168</v>
      </c>
      <c r="K17" s="101"/>
      <c r="N17" s="510"/>
      <c r="O17" s="510"/>
      <c r="P17" s="510"/>
      <c r="Q17" s="510"/>
      <c r="R17" s="510"/>
      <c r="S17" s="510"/>
      <c r="T17" s="510"/>
      <c r="V17" s="520"/>
      <c r="Y17" s="510"/>
      <c r="Z17" s="510"/>
    </row>
    <row r="18" spans="1:26" ht="12.75">
      <c r="A18" s="240">
        <v>12</v>
      </c>
      <c r="B18" s="285" t="s">
        <v>17</v>
      </c>
      <c r="C18" s="518">
        <f>'TABLE-4'!J18</f>
        <v>49.73718757239568</v>
      </c>
      <c r="D18" s="518">
        <f>'TABLE-3'!J18</f>
        <v>39.57373420165255</v>
      </c>
      <c r="E18" s="519">
        <f>'TABLE-5'!N19</f>
        <v>51.08364771692467</v>
      </c>
      <c r="F18" s="519">
        <f>('TABLE-5'!D19*100)/('TABLE-5'!M19)</f>
        <v>19.508260699882918</v>
      </c>
      <c r="G18" s="518">
        <f>'TABLE-5'!K19</f>
        <v>9.396383504618186</v>
      </c>
      <c r="H18" s="519">
        <f>'TABLE-5'!L19</f>
        <v>18.394112254252825</v>
      </c>
      <c r="K18" s="101"/>
      <c r="N18" s="510"/>
      <c r="O18" s="510"/>
      <c r="P18" s="510"/>
      <c r="Q18" s="510"/>
      <c r="R18" s="510"/>
      <c r="S18" s="510"/>
      <c r="T18" s="510"/>
      <c r="V18" s="520"/>
      <c r="Y18" s="510"/>
      <c r="Z18" s="510"/>
    </row>
    <row r="19" spans="1:26" ht="12.75">
      <c r="A19" s="240">
        <v>13</v>
      </c>
      <c r="B19" s="285" t="s">
        <v>166</v>
      </c>
      <c r="C19" s="518">
        <f>'TABLE-4'!J19</f>
        <v>58.19127173542448</v>
      </c>
      <c r="D19" s="518">
        <f>'TABLE-3'!J19</f>
        <v>47.29585748380497</v>
      </c>
      <c r="E19" s="519">
        <f>'TABLE-5'!N20</f>
        <v>60.373958098670876</v>
      </c>
      <c r="F19" s="519">
        <f>('TABLE-5'!D20*100)/('TABLE-5'!M20)</f>
        <v>17.296688443343097</v>
      </c>
      <c r="G19" s="518">
        <f>'TABLE-5'!K20</f>
        <v>4.329804009912142</v>
      </c>
      <c r="H19" s="519">
        <f>'TABLE-5'!L20</f>
        <v>7.1716417910447765</v>
      </c>
      <c r="K19" s="101"/>
      <c r="N19" s="510"/>
      <c r="O19" s="510"/>
      <c r="P19" s="510"/>
      <c r="Q19" s="510"/>
      <c r="R19" s="510"/>
      <c r="S19" s="510"/>
      <c r="T19" s="510"/>
      <c r="V19" s="520"/>
      <c r="Y19" s="510"/>
      <c r="Z19" s="510"/>
    </row>
    <row r="20" spans="1:26" ht="12.75">
      <c r="A20" s="240">
        <v>14</v>
      </c>
      <c r="B20" s="285" t="s">
        <v>78</v>
      </c>
      <c r="C20" s="518">
        <f>'TABLE-4'!J20</f>
        <v>56.85130931508399</v>
      </c>
      <c r="D20" s="518">
        <f>'TABLE-3'!J20</f>
        <v>56.85130931508399</v>
      </c>
      <c r="E20" s="519">
        <f>'TABLE-5'!N21</f>
        <v>55.8124450351576</v>
      </c>
      <c r="F20" s="519">
        <f>('TABLE-5'!D21*100)/('TABLE-5'!M21)</f>
        <v>25.34530853929812</v>
      </c>
      <c r="G20" s="518">
        <f>'TABLE-5'!K21</f>
        <v>20.7969056534698</v>
      </c>
      <c r="H20" s="519">
        <f>'TABLE-5'!L21</f>
        <v>37.262129692346086</v>
      </c>
      <c r="K20" s="101"/>
      <c r="N20" s="510"/>
      <c r="O20" s="510"/>
      <c r="P20" s="510"/>
      <c r="Q20" s="510"/>
      <c r="R20" s="510"/>
      <c r="S20" s="510"/>
      <c r="T20" s="510"/>
      <c r="V20" s="520"/>
      <c r="Y20" s="510"/>
      <c r="Z20" s="510"/>
    </row>
    <row r="21" spans="1:26" ht="12.75">
      <c r="A21" s="240">
        <v>15</v>
      </c>
      <c r="B21" s="285" t="s">
        <v>106</v>
      </c>
      <c r="C21" s="518">
        <f>'TABLE-4'!J21</f>
        <v>77.27185095606148</v>
      </c>
      <c r="D21" s="518">
        <f>'TABLE-3'!J21</f>
        <v>56.42077221024589</v>
      </c>
      <c r="E21" s="519">
        <f>'TABLE-5'!N22</f>
        <v>52.73359840954275</v>
      </c>
      <c r="F21" s="519">
        <f>('TABLE-5'!D22*100)/('TABLE-5'!M22)</f>
        <v>8.210114314115309</v>
      </c>
      <c r="G21" s="518">
        <f>'TABLE-5'!K22</f>
        <v>3.6064860834990062</v>
      </c>
      <c r="H21" s="519">
        <f>'TABLE-5'!L22</f>
        <v>6.839066918001885</v>
      </c>
      <c r="K21" s="101"/>
      <c r="N21" s="510"/>
      <c r="O21" s="510"/>
      <c r="P21" s="510"/>
      <c r="Q21" s="510"/>
      <c r="R21" s="510"/>
      <c r="S21" s="510"/>
      <c r="T21" s="510"/>
      <c r="V21" s="520"/>
      <c r="Y21" s="510"/>
      <c r="Z21" s="510"/>
    </row>
    <row r="22" spans="1:26" ht="12.75">
      <c r="A22" s="240">
        <v>16</v>
      </c>
      <c r="B22" s="285" t="s">
        <v>20</v>
      </c>
      <c r="C22" s="518">
        <f>'TABLE-4'!J22</f>
        <v>69.50109375739333</v>
      </c>
      <c r="D22" s="518">
        <f>'TABLE-3'!J22</f>
        <v>69.47779909078005</v>
      </c>
      <c r="E22" s="519">
        <f>'TABLE-5'!N23</f>
        <v>75.8272039563295</v>
      </c>
      <c r="F22" s="519">
        <f>('TABLE-5'!D23*100)/('TABLE-5'!M23)</f>
        <v>38.856583055677795</v>
      </c>
      <c r="G22" s="518">
        <f>'TABLE-5'!K23</f>
        <v>7.111125081201148</v>
      </c>
      <c r="H22" s="519">
        <f>'TABLE-5'!L23</f>
        <v>9.378065799836952</v>
      </c>
      <c r="K22" s="101"/>
      <c r="N22" s="510"/>
      <c r="O22" s="510"/>
      <c r="P22" s="510"/>
      <c r="Q22" s="510"/>
      <c r="R22" s="510"/>
      <c r="S22" s="510"/>
      <c r="T22" s="510"/>
      <c r="V22" s="520"/>
      <c r="Y22" s="510"/>
      <c r="Z22" s="510"/>
    </row>
    <row r="23" spans="1:26" ht="12.75">
      <c r="A23" s="240">
        <v>17</v>
      </c>
      <c r="B23" s="285" t="s">
        <v>21</v>
      </c>
      <c r="C23" s="518">
        <f>'TABLE-4'!J23</f>
        <v>33.91617390285887</v>
      </c>
      <c r="D23" s="518">
        <f>'TABLE-3'!J23</f>
        <v>33.865009685756156</v>
      </c>
      <c r="E23" s="519">
        <f>'TABLE-5'!N24</f>
        <v>77.53871497676874</v>
      </c>
      <c r="F23" s="519">
        <f>('TABLE-5'!D24*100)/('TABLE-5'!M24)</f>
        <v>43.15872344104812</v>
      </c>
      <c r="G23" s="518">
        <f>'TABLE-5'!K24</f>
        <v>11.09093639503611</v>
      </c>
      <c r="H23" s="519">
        <f>'TABLE-5'!L24</f>
        <v>14.303740264923206</v>
      </c>
      <c r="K23" s="101"/>
      <c r="N23" s="510"/>
      <c r="O23" s="510"/>
      <c r="P23" s="510"/>
      <c r="Q23" s="510"/>
      <c r="R23" s="510"/>
      <c r="S23" s="510"/>
      <c r="T23" s="510"/>
      <c r="V23" s="520"/>
      <c r="Y23" s="510"/>
      <c r="Z23" s="510"/>
    </row>
    <row r="24" spans="1:26" ht="12.75">
      <c r="A24" s="240">
        <v>18</v>
      </c>
      <c r="B24" s="285" t="s">
        <v>19</v>
      </c>
      <c r="C24" s="518">
        <f>'TABLE-4'!J24</f>
        <v>123.06378132118452</v>
      </c>
      <c r="D24" s="518">
        <f>'TABLE-3'!J24</f>
        <v>123.06378132118452</v>
      </c>
      <c r="E24" s="519">
        <f>'TABLE-5'!N25</f>
        <v>25.59000462748727</v>
      </c>
      <c r="F24" s="519">
        <f>('TABLE-5'!D25*100)/('TABLE-5'!M25)</f>
        <v>13.153632577510411</v>
      </c>
      <c r="G24" s="518">
        <f>'TABLE-5'!K25</f>
        <v>1.1568718186024989</v>
      </c>
      <c r="H24" s="519">
        <f>'TABLE-5'!L25</f>
        <v>4.520795660036167</v>
      </c>
      <c r="K24" s="101"/>
      <c r="N24" s="510"/>
      <c r="O24" s="510"/>
      <c r="P24" s="510"/>
      <c r="Q24" s="510"/>
      <c r="R24" s="510"/>
      <c r="S24" s="510"/>
      <c r="T24" s="510"/>
      <c r="V24" s="520"/>
      <c r="Y24" s="510"/>
      <c r="Z24" s="510"/>
    </row>
    <row r="25" spans="1:26" ht="12.75">
      <c r="A25" s="240">
        <v>19</v>
      </c>
      <c r="B25" s="285" t="s">
        <v>126</v>
      </c>
      <c r="C25" s="518">
        <f>'TABLE-4'!J25</f>
        <v>41.01677330105481</v>
      </c>
      <c r="D25" s="518">
        <f>'TABLE-3'!J25</f>
        <v>40.88189521009856</v>
      </c>
      <c r="E25" s="519">
        <f>'TABLE-5'!N26</f>
        <v>66.58489129515269</v>
      </c>
      <c r="F25" s="519">
        <f>('TABLE-5'!D26*100)/('TABLE-5'!M26)</f>
        <v>3.358429912866932</v>
      </c>
      <c r="G25" s="518">
        <f>'TABLE-5'!K26</f>
        <v>4.982657981558244</v>
      </c>
      <c r="H25" s="519">
        <f>'TABLE-5'!L26</f>
        <v>7.483166052598145</v>
      </c>
      <c r="K25" s="101"/>
      <c r="N25" s="510"/>
      <c r="O25" s="510"/>
      <c r="P25" s="510"/>
      <c r="Q25" s="510"/>
      <c r="R25" s="510"/>
      <c r="S25" s="510"/>
      <c r="T25" s="510"/>
      <c r="V25" s="520"/>
      <c r="Y25" s="510"/>
      <c r="Z25" s="510"/>
    </row>
    <row r="26" spans="1:26" ht="12.75">
      <c r="A26" s="240"/>
      <c r="B26" s="452" t="s">
        <v>226</v>
      </c>
      <c r="C26" s="521">
        <f>'TABLE-4'!J26</f>
        <v>56.159471661505165</v>
      </c>
      <c r="D26" s="518">
        <f>'TABLE-3'!J26</f>
        <v>52.72362971530913</v>
      </c>
      <c r="E26" s="521">
        <f>'TABLE-5'!N27</f>
        <v>68.05279752628954</v>
      </c>
      <c r="F26" s="521">
        <f>('TABLE-5'!D27*100)/('TABLE-5'!M27)</f>
        <v>36.45769493703673</v>
      </c>
      <c r="G26" s="521">
        <f>'TABLE-5'!K27</f>
        <v>13.990108366370709</v>
      </c>
      <c r="H26" s="521">
        <f>'TABLE-5'!L27</f>
        <v>20.557727051509055</v>
      </c>
      <c r="K26" s="101"/>
      <c r="N26" s="510"/>
      <c r="O26" s="510"/>
      <c r="P26" s="510"/>
      <c r="Q26" s="510"/>
      <c r="R26" s="510"/>
      <c r="S26" s="510"/>
      <c r="T26" s="510"/>
      <c r="V26" s="520"/>
      <c r="Y26" s="510"/>
      <c r="Z26" s="510"/>
    </row>
    <row r="27" spans="1:26" ht="12.75">
      <c r="A27" s="55">
        <v>20</v>
      </c>
      <c r="B27" s="285" t="s">
        <v>23</v>
      </c>
      <c r="C27" s="518">
        <f>'TABLE-4'!J27</f>
        <v>136.99025622518946</v>
      </c>
      <c r="D27" s="518">
        <f>'TABLE-3'!J27</f>
        <v>136.99025622518946</v>
      </c>
      <c r="E27" s="519">
        <f>'TABLE-5'!N28</f>
        <v>11.599929750614683</v>
      </c>
      <c r="F27" s="519">
        <f>('TABLE-5'!D28*100)/('TABLE-5'!M28)</f>
        <v>0</v>
      </c>
      <c r="G27" s="518">
        <f>'TABLE-5'!K28</f>
        <v>0.31612223393045313</v>
      </c>
      <c r="H27" s="519">
        <f>'TABLE-5'!L28</f>
        <v>2.7252081756245268</v>
      </c>
      <c r="K27" s="101"/>
      <c r="N27" s="510"/>
      <c r="O27" s="510"/>
      <c r="P27" s="510"/>
      <c r="Q27" s="510"/>
      <c r="R27" s="510"/>
      <c r="S27" s="510"/>
      <c r="T27" s="510"/>
      <c r="V27" s="520"/>
      <c r="Y27" s="510"/>
      <c r="Z27" s="510"/>
    </row>
    <row r="28" spans="1:26" ht="12.75">
      <c r="A28" s="55">
        <v>21</v>
      </c>
      <c r="B28" s="285" t="s">
        <v>274</v>
      </c>
      <c r="C28" s="518">
        <f>'TABLE-4'!J28</f>
        <v>104.02849631074548</v>
      </c>
      <c r="D28" s="518">
        <f>'TABLE-3'!J28</f>
        <v>104.02849631074548</v>
      </c>
      <c r="E28" s="519">
        <f>'TABLE-5'!N29</f>
        <v>8.639056470460352</v>
      </c>
      <c r="F28" s="519">
        <f>('TABLE-5'!D29*100)/('TABLE-5'!M29)</f>
        <v>0.021740311973476818</v>
      </c>
      <c r="G28" s="518">
        <f>'TABLE-5'!K29</f>
        <v>0</v>
      </c>
      <c r="H28" s="519">
        <f>'TABLE-5'!L29</f>
        <v>0</v>
      </c>
      <c r="K28" s="101"/>
      <c r="N28" s="510"/>
      <c r="O28" s="510"/>
      <c r="P28" s="510"/>
      <c r="Q28" s="510"/>
      <c r="R28" s="510"/>
      <c r="S28" s="510"/>
      <c r="T28" s="510"/>
      <c r="V28" s="520"/>
      <c r="Y28" s="510"/>
      <c r="Z28" s="510"/>
    </row>
    <row r="29" spans="1:26" ht="12.75">
      <c r="A29" s="55">
        <v>22</v>
      </c>
      <c r="B29" s="285" t="s">
        <v>171</v>
      </c>
      <c r="C29" s="518">
        <f>'TABLE-4'!J29</f>
        <v>200.5178317881901</v>
      </c>
      <c r="D29" s="518">
        <f>'TABLE-3'!J29</f>
        <v>200.5178317881901</v>
      </c>
      <c r="E29" s="519">
        <f>'TABLE-5'!N30</f>
        <v>18.073142285904698</v>
      </c>
      <c r="F29" s="519">
        <f>('TABLE-5'!D30*100)/('TABLE-5'!M30)</f>
        <v>3.332222592469177</v>
      </c>
      <c r="G29" s="518">
        <f>'TABLE-5'!K30</f>
        <v>0.795568143952016</v>
      </c>
      <c r="H29" s="519">
        <f>'TABLE-5'!L30</f>
        <v>4.401935929937774</v>
      </c>
      <c r="K29" s="101"/>
      <c r="N29" s="510"/>
      <c r="O29" s="510"/>
      <c r="P29" s="510"/>
      <c r="Q29" s="510"/>
      <c r="R29" s="510"/>
      <c r="S29" s="510"/>
      <c r="T29" s="510"/>
      <c r="V29" s="520"/>
      <c r="Y29" s="510"/>
      <c r="Z29" s="510"/>
    </row>
    <row r="30" spans="1:26" ht="12.75">
      <c r="A30" s="55">
        <v>23</v>
      </c>
      <c r="B30" s="285" t="s">
        <v>22</v>
      </c>
      <c r="C30" s="518">
        <f>'TABLE-4'!J30</f>
        <v>188.93883134649207</v>
      </c>
      <c r="D30" s="518">
        <f>'TABLE-3'!J30</f>
        <v>188.93883134649207</v>
      </c>
      <c r="E30" s="519">
        <f>'TABLE-5'!N31</f>
        <v>3.727072127982347</v>
      </c>
      <c r="F30" s="519">
        <f>('TABLE-5'!D31*100)/('TABLE-5'!M31)</f>
        <v>0.048269204247689976</v>
      </c>
      <c r="G30" s="518">
        <f>'TABLE-5'!K31</f>
        <v>0.09998620879878638</v>
      </c>
      <c r="H30" s="519">
        <f>'TABLE-5'!L31</f>
        <v>2.682701202590194</v>
      </c>
      <c r="K30" s="101"/>
      <c r="N30" s="510"/>
      <c r="O30" s="510"/>
      <c r="P30" s="510"/>
      <c r="Q30" s="510"/>
      <c r="R30" s="510"/>
      <c r="S30" s="510"/>
      <c r="T30" s="510"/>
      <c r="V30" s="520"/>
      <c r="Y30" s="510"/>
      <c r="Z30" s="510"/>
    </row>
    <row r="31" spans="1:26" ht="12.75">
      <c r="A31" s="55">
        <v>24</v>
      </c>
      <c r="B31" s="285" t="s">
        <v>143</v>
      </c>
      <c r="C31" s="518">
        <f>'TABLE-4'!J31</f>
        <v>72.42199894235854</v>
      </c>
      <c r="D31" s="518">
        <f>'TABLE-3'!J31</f>
        <v>72.42199894235854</v>
      </c>
      <c r="E31" s="519">
        <f>'TABLE-5'!N32</f>
        <v>39.38176950225143</v>
      </c>
      <c r="F31" s="519">
        <f>('TABLE-5'!D32*100)/('TABLE-5'!M32)</f>
        <v>5.087014725568943</v>
      </c>
      <c r="G31" s="518">
        <f>'TABLE-5'!K32</f>
        <v>3.6935621272970667</v>
      </c>
      <c r="H31" s="519">
        <f>'TABLE-5'!L32</f>
        <v>9.378862793572312</v>
      </c>
      <c r="K31" s="101"/>
      <c r="N31" s="510"/>
      <c r="O31" s="510"/>
      <c r="P31" s="510"/>
      <c r="Q31" s="510"/>
      <c r="R31" s="510"/>
      <c r="S31" s="510"/>
      <c r="T31" s="510"/>
      <c r="V31" s="520"/>
      <c r="Y31" s="510"/>
      <c r="Z31" s="510"/>
    </row>
    <row r="32" spans="1:26" ht="12.75">
      <c r="A32" s="55">
        <v>25</v>
      </c>
      <c r="B32" s="285" t="s">
        <v>18</v>
      </c>
      <c r="C32" s="518">
        <f>'TABLE-4'!J32</f>
        <v>76.75493978429151</v>
      </c>
      <c r="D32" s="518">
        <f>'TABLE-3'!J32</f>
        <v>72.45429545375144</v>
      </c>
      <c r="E32" s="519">
        <f>'TABLE-5'!N33</f>
        <v>50.40276472808731</v>
      </c>
      <c r="F32" s="519">
        <f>('TABLE-5'!D33*100)/('TABLE-5'!M33)</f>
        <v>23.649391478774085</v>
      </c>
      <c r="G32" s="518">
        <f>'TABLE-5'!K33</f>
        <v>9.296997484356444</v>
      </c>
      <c r="H32" s="519">
        <f>'TABLE-5'!L33</f>
        <v>18.445411743803856</v>
      </c>
      <c r="K32" s="101"/>
      <c r="N32" s="510"/>
      <c r="O32" s="510"/>
      <c r="P32" s="510"/>
      <c r="Q32" s="510"/>
      <c r="R32" s="510"/>
      <c r="S32" s="510"/>
      <c r="T32" s="510"/>
      <c r="V32" s="520"/>
      <c r="Y32" s="510"/>
      <c r="Z32" s="510"/>
    </row>
    <row r="33" spans="1:26" ht="12.75">
      <c r="A33" s="55">
        <v>26</v>
      </c>
      <c r="B33" s="285" t="s">
        <v>105</v>
      </c>
      <c r="C33" s="518">
        <f>'TABLE-4'!J33</f>
        <v>45.437317499766145</v>
      </c>
      <c r="D33" s="518">
        <f>'TABLE-3'!J33</f>
        <v>43.461890216204104</v>
      </c>
      <c r="E33" s="519">
        <f>'TABLE-5'!N34</f>
        <v>69.16734409476251</v>
      </c>
      <c r="F33" s="519">
        <f>('TABLE-5'!D34*100)/('TABLE-5'!M34)</f>
        <v>35.10022064800836</v>
      </c>
      <c r="G33" s="518">
        <f>'TABLE-5'!K34</f>
        <v>26.551929702318738</v>
      </c>
      <c r="H33" s="519">
        <f>'TABLE-5'!L34</f>
        <v>38.387956122677416</v>
      </c>
      <c r="K33" s="101"/>
      <c r="N33" s="510"/>
      <c r="O33" s="510"/>
      <c r="P33" s="510"/>
      <c r="Q33" s="510"/>
      <c r="R33" s="510"/>
      <c r="S33" s="510"/>
      <c r="T33" s="510"/>
      <c r="V33" s="520"/>
      <c r="Y33" s="510"/>
      <c r="Z33" s="510"/>
    </row>
    <row r="34" spans="1:26" ht="12.75">
      <c r="A34" s="240"/>
      <c r="B34" s="452" t="s">
        <v>228</v>
      </c>
      <c r="C34" s="521">
        <f>'TABLE-4'!J34</f>
        <v>65.57199386434876</v>
      </c>
      <c r="D34" s="518">
        <f>'TABLE-3'!J34</f>
        <v>62.36180890558656</v>
      </c>
      <c r="E34" s="521">
        <f>'TABLE-5'!N35</f>
        <v>53.28804278806886</v>
      </c>
      <c r="F34" s="521">
        <f>('TABLE-5'!D35*100)/('TABLE-5'!M35)</f>
        <v>25.473926521838518</v>
      </c>
      <c r="G34" s="521">
        <f>'TABLE-5'!K35</f>
        <v>13.69486453163008</v>
      </c>
      <c r="H34" s="521">
        <f>'TABLE-5'!L35</f>
        <v>25.69969511940181</v>
      </c>
      <c r="K34" s="101"/>
      <c r="N34" s="510"/>
      <c r="O34" s="510"/>
      <c r="P34" s="510"/>
      <c r="Q34" s="510"/>
      <c r="R34" s="510"/>
      <c r="S34" s="510"/>
      <c r="T34" s="510"/>
      <c r="V34" s="520"/>
      <c r="Y34" s="510"/>
      <c r="Z34" s="510"/>
    </row>
    <row r="35" spans="1:26" ht="12.75">
      <c r="A35" s="286">
        <v>28</v>
      </c>
      <c r="B35" s="194" t="s">
        <v>165</v>
      </c>
      <c r="C35" s="518">
        <f>'TABLE-4'!J35</f>
        <v>22.071730631133807</v>
      </c>
      <c r="D35" s="518">
        <f>'TABLE-3'!J35</f>
        <v>21.64086810819437</v>
      </c>
      <c r="E35" s="519">
        <f>'TABLE-5'!N36</f>
        <v>35.385749838694814</v>
      </c>
      <c r="F35" s="519">
        <f>('TABLE-5'!D36*100)/('TABLE-5'!M36)</f>
        <v>5.936030970596368</v>
      </c>
      <c r="G35" s="518">
        <f>'TABLE-5'!K36</f>
        <v>3.797585030878422</v>
      </c>
      <c r="H35" s="519">
        <f>'TABLE-5'!L36</f>
        <v>10.731961448293827</v>
      </c>
      <c r="K35" s="101"/>
      <c r="N35" s="510"/>
      <c r="O35" s="510"/>
      <c r="P35" s="510"/>
      <c r="Q35" s="510"/>
      <c r="R35" s="510"/>
      <c r="S35" s="510"/>
      <c r="T35" s="510"/>
      <c r="V35" s="520"/>
      <c r="Y35" s="510"/>
      <c r="Z35" s="510"/>
    </row>
    <row r="36" spans="1:26" ht="12.75">
      <c r="A36" s="286">
        <v>29</v>
      </c>
      <c r="B36" s="194" t="s">
        <v>234</v>
      </c>
      <c r="C36" s="518">
        <f>'TABLE-4'!J36</f>
        <v>107.16259645091677</v>
      </c>
      <c r="D36" s="518">
        <f>'TABLE-3'!J36</f>
        <v>107.16259645091677</v>
      </c>
      <c r="E36" s="519">
        <f>'TABLE-5'!N37</f>
        <v>25.67204398438236</v>
      </c>
      <c r="F36" s="519">
        <f>('TABLE-5'!D37*100)/('TABLE-5'!M37)</f>
        <v>6.87871697730516</v>
      </c>
      <c r="G36" s="518">
        <f>'TABLE-5'!K37</f>
        <v>0.07895747162239494</v>
      </c>
      <c r="H36" s="519">
        <f>'TABLE-5'!L37</f>
        <v>0.30756207674943564</v>
      </c>
      <c r="K36" s="101"/>
      <c r="N36" s="510"/>
      <c r="O36" s="510"/>
      <c r="P36" s="510"/>
      <c r="Q36" s="510"/>
      <c r="R36" s="510"/>
      <c r="S36" s="510"/>
      <c r="T36" s="510"/>
      <c r="V36" s="520"/>
      <c r="Y36" s="510"/>
      <c r="Z36" s="510"/>
    </row>
    <row r="37" spans="1:26" ht="12.75">
      <c r="A37" s="286">
        <v>30</v>
      </c>
      <c r="B37" s="194" t="s">
        <v>220</v>
      </c>
      <c r="C37" s="518">
        <f>'TABLE-4'!J37</f>
        <v>253.58664417582858</v>
      </c>
      <c r="D37" s="518">
        <f>'TABLE-3'!J37</f>
        <v>253.58664417582858</v>
      </c>
      <c r="E37" s="519">
        <f>'TABLE-5'!N38</f>
        <v>37.72134393067383</v>
      </c>
      <c r="F37" s="519">
        <f>('TABLE-5'!D38*100)/('TABLE-5'!M38)</f>
        <v>7.397981317060474</v>
      </c>
      <c r="G37" s="518">
        <f>'TABLE-5'!K38</f>
        <v>0</v>
      </c>
      <c r="H37" s="519">
        <f>'TABLE-5'!L38</f>
        <v>0</v>
      </c>
      <c r="K37" s="101"/>
      <c r="N37" s="510"/>
      <c r="O37" s="510"/>
      <c r="P37" s="510"/>
      <c r="Q37" s="510"/>
      <c r="R37" s="510"/>
      <c r="S37" s="510"/>
      <c r="T37" s="510"/>
      <c r="V37" s="520"/>
      <c r="Y37" s="510"/>
      <c r="Z37" s="510"/>
    </row>
    <row r="38" spans="1:26" ht="12.75">
      <c r="A38" s="286">
        <v>31</v>
      </c>
      <c r="B38" s="194" t="s">
        <v>239</v>
      </c>
      <c r="C38" s="518">
        <f>'TABLE-4'!J38</f>
        <v>74.5340762966138</v>
      </c>
      <c r="D38" s="518">
        <f>'TABLE-3'!J38</f>
        <v>70.24774967852551</v>
      </c>
      <c r="E38" s="519">
        <f>'TABLE-5'!N39</f>
        <v>52.552962999121355</v>
      </c>
      <c r="F38" s="519">
        <f>('TABLE-5'!D39*100)/('TABLE-5'!M39)</f>
        <v>45.64092551010446</v>
      </c>
      <c r="G38" s="518">
        <f>'TABLE-5'!K39</f>
        <v>8.150688274919457</v>
      </c>
      <c r="H38" s="519">
        <f>'TABLE-5'!L39</f>
        <v>15.509474270852685</v>
      </c>
      <c r="K38" s="101"/>
      <c r="N38" s="510"/>
      <c r="O38" s="510"/>
      <c r="P38" s="510"/>
      <c r="Q38" s="510"/>
      <c r="R38" s="510"/>
      <c r="S38" s="510"/>
      <c r="T38" s="510"/>
      <c r="V38" s="520"/>
      <c r="Y38" s="510"/>
      <c r="Z38" s="510"/>
    </row>
    <row r="39" spans="1:26" ht="12.75">
      <c r="A39" s="286">
        <v>32</v>
      </c>
      <c r="B39" s="194" t="s">
        <v>281</v>
      </c>
      <c r="C39" s="518">
        <f>'TABLE-4'!J39</f>
        <v>12.401652674607709</v>
      </c>
      <c r="D39" s="518">
        <f>'TABLE-3'!J39</f>
        <v>12.401652674607709</v>
      </c>
      <c r="E39" s="519">
        <f>'TABLE-5'!N40</f>
        <v>100.01772107035265</v>
      </c>
      <c r="F39" s="519">
        <f>('TABLE-5'!D40*100)/('TABLE-5'!M40)</f>
        <v>1.6303384724437355</v>
      </c>
      <c r="G39" s="518">
        <f>'TABLE-5'!K40</f>
        <v>0</v>
      </c>
      <c r="H39" s="519">
        <f>'TABLE-5'!L40</f>
        <v>0</v>
      </c>
      <c r="K39" s="101"/>
      <c r="N39" s="510"/>
      <c r="O39" s="510"/>
      <c r="P39" s="510"/>
      <c r="Q39" s="510"/>
      <c r="R39" s="510"/>
      <c r="S39" s="510"/>
      <c r="T39" s="510"/>
      <c r="V39" s="520"/>
      <c r="Y39" s="510"/>
      <c r="Z39" s="510"/>
    </row>
    <row r="40" spans="1:26" ht="12.75">
      <c r="A40" s="286">
        <v>33</v>
      </c>
      <c r="B40" s="194" t="s">
        <v>222</v>
      </c>
      <c r="C40" s="518">
        <f>'TABLE-4'!J40</f>
        <v>41.676248882074866</v>
      </c>
      <c r="D40" s="518">
        <f>'TABLE-3'!J40</f>
        <v>41.676248882074866</v>
      </c>
      <c r="E40" s="519">
        <f>'TABLE-5'!N41</f>
        <v>63.289393010423055</v>
      </c>
      <c r="F40" s="519">
        <f>('TABLE-5'!D41*100)/('TABLE-5'!M41)</f>
        <v>7.924586143470264</v>
      </c>
      <c r="G40" s="518">
        <f>'TABLE-5'!K41</f>
        <v>0</v>
      </c>
      <c r="H40" s="519">
        <f>'TABLE-5'!L41</f>
        <v>0</v>
      </c>
      <c r="K40" s="101"/>
      <c r="N40" s="510"/>
      <c r="O40" s="510"/>
      <c r="P40" s="510"/>
      <c r="Q40" s="510"/>
      <c r="R40" s="510"/>
      <c r="S40" s="510"/>
      <c r="T40" s="510"/>
      <c r="V40" s="520"/>
      <c r="Y40" s="510"/>
      <c r="Z40" s="510"/>
    </row>
    <row r="41" spans="1:26" ht="12.75">
      <c r="A41" s="696">
        <v>34</v>
      </c>
      <c r="B41" s="445" t="s">
        <v>455</v>
      </c>
      <c r="C41" s="518">
        <f>'TABLE-4'!J41</f>
        <v>104.39448134900357</v>
      </c>
      <c r="D41" s="518">
        <f>'TABLE-3'!J42</f>
        <v>86.73932788374205</v>
      </c>
      <c r="E41" s="519">
        <f>'TABLE-5'!N42</f>
        <v>8.663729809104257</v>
      </c>
      <c r="F41" s="519">
        <f>('TABLE-5'!D42*100)/('TABLE-5'!M42)</f>
        <v>0</v>
      </c>
      <c r="G41" s="518">
        <f>'TABLE-5'!K42</f>
        <v>0</v>
      </c>
      <c r="H41" s="519">
        <f>'TABLE-5'!L42</f>
        <v>0</v>
      </c>
      <c r="K41" s="101"/>
      <c r="N41" s="510"/>
      <c r="O41" s="510"/>
      <c r="P41" s="510"/>
      <c r="Q41" s="510"/>
      <c r="R41" s="510"/>
      <c r="S41" s="510"/>
      <c r="T41" s="510"/>
      <c r="V41" s="520"/>
      <c r="Y41" s="510"/>
      <c r="Z41" s="510"/>
    </row>
    <row r="42" spans="1:26" ht="12.75">
      <c r="A42" s="286">
        <v>35</v>
      </c>
      <c r="B42" s="194" t="s">
        <v>243</v>
      </c>
      <c r="C42" s="518">
        <f>'TABLE-4'!J42</f>
        <v>86.73932788374205</v>
      </c>
      <c r="D42" s="518">
        <f>'TABLE-3'!J42</f>
        <v>86.73932788374205</v>
      </c>
      <c r="E42" s="519">
        <f>'TABLE-5'!N43</f>
        <v>39.16230366492147</v>
      </c>
      <c r="F42" s="519">
        <f>('TABLE-5'!D43*100)/('TABLE-5'!M43)</f>
        <v>0</v>
      </c>
      <c r="G42" s="518">
        <f>'TABLE-5'!K43</f>
        <v>0</v>
      </c>
      <c r="H42" s="519">
        <f>'TABLE-5'!L43</f>
        <v>0</v>
      </c>
      <c r="K42" s="101"/>
      <c r="N42" s="510"/>
      <c r="O42" s="510"/>
      <c r="P42" s="510"/>
      <c r="Q42" s="510"/>
      <c r="R42" s="510"/>
      <c r="S42" s="510"/>
      <c r="T42" s="510"/>
      <c r="V42" s="520"/>
      <c r="Y42" s="510"/>
      <c r="Z42" s="510"/>
    </row>
    <row r="43" spans="1:26" ht="12.75">
      <c r="A43" s="286">
        <v>36</v>
      </c>
      <c r="B43" s="194" t="s">
        <v>261</v>
      </c>
      <c r="C43" s="518">
        <f>'TABLE-4'!J43</f>
        <v>55.32864820173625</v>
      </c>
      <c r="D43" s="518">
        <f>'TABLE-3'!J43</f>
        <v>55.32864820173625</v>
      </c>
      <c r="E43" s="519">
        <f>'TABLE-5'!N44</f>
        <v>34.2498505678422</v>
      </c>
      <c r="F43" s="519">
        <f>('TABLE-5'!D44*100)/('TABLE-5'!M44)</f>
        <v>5.1703526598924086</v>
      </c>
      <c r="G43" s="518">
        <f>'TABLE-5'!K44</f>
        <v>0.8218768679019726</v>
      </c>
      <c r="H43" s="519">
        <f>'TABLE-5'!L44</f>
        <v>2.399650959860384</v>
      </c>
      <c r="K43" s="101"/>
      <c r="N43" s="510"/>
      <c r="O43" s="510"/>
      <c r="P43" s="510"/>
      <c r="Q43" s="510"/>
      <c r="R43" s="510"/>
      <c r="S43" s="510"/>
      <c r="T43" s="510"/>
      <c r="V43" s="520"/>
      <c r="Y43" s="510"/>
      <c r="Z43" s="510"/>
    </row>
    <row r="44" spans="1:26" ht="12.75">
      <c r="A44" s="286">
        <v>37</v>
      </c>
      <c r="B44" s="194" t="s">
        <v>24</v>
      </c>
      <c r="C44" s="518">
        <f>'TABLE-4'!J44</f>
        <v>23.52328909705959</v>
      </c>
      <c r="D44" s="518">
        <f>'TABLE-3'!J44</f>
        <v>23.52328909705959</v>
      </c>
      <c r="E44" s="519">
        <f>'TABLE-5'!N45</f>
        <v>53.81637168141593</v>
      </c>
      <c r="F44" s="519">
        <f>('TABLE-5'!D45*100)/('TABLE-5'!M45)</f>
        <v>2.6548672566371683</v>
      </c>
      <c r="G44" s="518">
        <f>'TABLE-5'!K45</f>
        <v>1.1891592920353982</v>
      </c>
      <c r="H44" s="519">
        <f>'TABLE-5'!L45</f>
        <v>2.2096608427543676</v>
      </c>
      <c r="K44" s="101"/>
      <c r="N44" s="510"/>
      <c r="O44" s="510"/>
      <c r="P44" s="510"/>
      <c r="Q44" s="510"/>
      <c r="R44" s="510"/>
      <c r="S44" s="510"/>
      <c r="T44" s="510"/>
      <c r="V44" s="520"/>
      <c r="Y44" s="510"/>
      <c r="Z44" s="510"/>
    </row>
    <row r="45" spans="1:26" ht="12.75">
      <c r="A45" s="286">
        <v>38</v>
      </c>
      <c r="B45" s="194" t="s">
        <v>225</v>
      </c>
      <c r="C45" s="518">
        <f>'TABLE-4'!J45</f>
        <v>117.40547588005215</v>
      </c>
      <c r="D45" s="518">
        <f>'TABLE-3'!J45</f>
        <v>117.40547588005215</v>
      </c>
      <c r="E45" s="519">
        <f>'TABLE-5'!N46</f>
        <v>2.165463631315936</v>
      </c>
      <c r="F45" s="519">
        <f>('TABLE-5'!D46*100)/('TABLE-5'!M46)</f>
        <v>0.1943364797334814</v>
      </c>
      <c r="G45" s="518">
        <f>'TABLE-5'!K46</f>
        <v>0</v>
      </c>
      <c r="H45" s="519">
        <f>'TABLE-5'!L46</f>
        <v>0</v>
      </c>
      <c r="K45" s="101"/>
      <c r="N45" s="510"/>
      <c r="O45" s="510"/>
      <c r="P45" s="510"/>
      <c r="Q45" s="510"/>
      <c r="R45" s="510"/>
      <c r="S45" s="510"/>
      <c r="T45" s="510"/>
      <c r="V45" s="520"/>
      <c r="Y45" s="510"/>
      <c r="Z45" s="510"/>
    </row>
    <row r="46" spans="1:26" ht="12.75">
      <c r="A46" s="286">
        <v>39</v>
      </c>
      <c r="B46" s="194" t="s">
        <v>456</v>
      </c>
      <c r="C46" s="518">
        <f>'TABLE-4'!J46</f>
        <v>16.839677047289502</v>
      </c>
      <c r="D46" s="518">
        <f>'TABLE-3'!J47</f>
        <v>83.16388405109922</v>
      </c>
      <c r="E46" s="519">
        <f>'TABLE-5'!N47</f>
        <v>20.54794520547945</v>
      </c>
      <c r="F46" s="519">
        <f>('TABLE-5'!D47*100)/('TABLE-5'!M47)</f>
        <v>1.36986301369863</v>
      </c>
      <c r="G46" s="518">
        <f>'TABLE-5'!K47</f>
        <v>0</v>
      </c>
      <c r="H46" s="519">
        <f>'TABLE-5'!L47</f>
        <v>0</v>
      </c>
      <c r="K46" s="101"/>
      <c r="N46" s="510"/>
      <c r="O46" s="510"/>
      <c r="P46" s="510"/>
      <c r="Q46" s="510"/>
      <c r="R46" s="510"/>
      <c r="S46" s="510"/>
      <c r="T46" s="510"/>
      <c r="V46" s="520"/>
      <c r="Y46" s="510"/>
      <c r="Z46" s="510"/>
    </row>
    <row r="47" spans="1:26" ht="12.75">
      <c r="A47" s="286">
        <v>40</v>
      </c>
      <c r="B47" s="194" t="s">
        <v>537</v>
      </c>
      <c r="C47" s="518">
        <f>'TABLE-4'!J47</f>
        <v>83.16388405109922</v>
      </c>
      <c r="D47" s="518">
        <f>'TABLE-3'!J47</f>
        <v>83.16388405109922</v>
      </c>
      <c r="E47" s="519">
        <f>'TABLE-5'!N48</f>
        <v>38.91891891891892</v>
      </c>
      <c r="F47" s="519">
        <f>('TABLE-5'!D48*100)/('TABLE-5'!M48)</f>
        <v>26.575297406940408</v>
      </c>
      <c r="G47" s="518">
        <f>'TABLE-5'!K48</f>
        <v>0.18091113425799024</v>
      </c>
      <c r="H47" s="519">
        <f>'TABLE-5'!L48</f>
        <v>0.46484110885733604</v>
      </c>
      <c r="J47" s="522"/>
      <c r="K47" s="101"/>
      <c r="N47" s="510"/>
      <c r="O47" s="510"/>
      <c r="P47" s="510"/>
      <c r="Q47" s="510"/>
      <c r="R47" s="510"/>
      <c r="S47" s="510"/>
      <c r="T47" s="510"/>
      <c r="V47" s="520"/>
      <c r="Y47" s="510"/>
      <c r="Z47" s="510"/>
    </row>
    <row r="48" spans="1:26" ht="12.75">
      <c r="A48" s="240"/>
      <c r="B48" s="452" t="s">
        <v>227</v>
      </c>
      <c r="C48" s="521">
        <f>'TABLE-4'!J48</f>
        <v>112.95000076615436</v>
      </c>
      <c r="D48" s="518">
        <f>'TABLE-3'!J48</f>
        <v>112.15074853281439</v>
      </c>
      <c r="E48" s="521">
        <f>'TABLE-5'!N49</f>
        <v>37.71531082500919</v>
      </c>
      <c r="F48" s="521">
        <f>('TABLE-5'!D49*100)/('TABLE-5'!M49)</f>
        <v>13.796834843771135</v>
      </c>
      <c r="G48" s="521">
        <f>'TABLE-5'!K49</f>
        <v>1.019665066736621</v>
      </c>
      <c r="H48" s="521">
        <f>'TABLE-5'!L49</f>
        <v>2.7035838879007104</v>
      </c>
      <c r="J48" s="522"/>
      <c r="K48" s="101"/>
      <c r="L48" s="441"/>
      <c r="M48" s="44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515"/>
    </row>
    <row r="49" spans="1:26" ht="12.75">
      <c r="A49" s="240"/>
      <c r="B49" s="523" t="s">
        <v>125</v>
      </c>
      <c r="C49" s="521">
        <f>'TABLE-4'!J49</f>
        <v>64.7353289648669</v>
      </c>
      <c r="D49" s="518">
        <f>'TABLE-3'!J49</f>
        <v>61.60568948424693</v>
      </c>
      <c r="E49" s="521">
        <f>'TABLE-5'!N50</f>
        <v>57.19276803188914</v>
      </c>
      <c r="F49" s="521">
        <f>('TABLE-5'!D50*100)/('TABLE-5'!M50)</f>
        <v>28.365471510717075</v>
      </c>
      <c r="G49" s="521">
        <f>'TABLE-5'!K50</f>
        <v>11.997088498765516</v>
      </c>
      <c r="H49" s="521">
        <f>'TABLE-5'!L50</f>
        <v>20.976583074412947</v>
      </c>
      <c r="I49" s="281"/>
      <c r="J49" s="515"/>
      <c r="K49" s="101"/>
      <c r="L49" s="441"/>
      <c r="M49" s="44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515"/>
    </row>
    <row r="50" spans="2:26" ht="15">
      <c r="B50" s="441"/>
      <c r="C50" s="196"/>
      <c r="D50" s="196"/>
      <c r="J50" s="524"/>
      <c r="K50" s="441"/>
      <c r="L50" s="441"/>
      <c r="M50" s="509"/>
      <c r="N50" s="509"/>
      <c r="O50" s="509"/>
      <c r="P50" s="509"/>
      <c r="Q50" s="509"/>
      <c r="R50" s="509"/>
      <c r="U50" s="101"/>
      <c r="X50" s="101"/>
      <c r="Y50" s="510"/>
      <c r="Z50" s="510"/>
    </row>
    <row r="51" spans="10:26" ht="12.75">
      <c r="J51" s="525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281"/>
      <c r="X51" s="441"/>
      <c r="Y51" s="510"/>
      <c r="Z51" s="510"/>
    </row>
    <row r="52" spans="1:26" ht="12.75">
      <c r="A52" s="441"/>
      <c r="B52" s="441"/>
      <c r="C52" s="196"/>
      <c r="D52" s="196"/>
      <c r="E52" s="196" t="s">
        <v>36</v>
      </c>
      <c r="F52" s="526"/>
      <c r="G52" s="196" t="s">
        <v>36</v>
      </c>
      <c r="H52" s="196"/>
      <c r="I52" s="281"/>
      <c r="J52" s="524"/>
      <c r="K52" s="441"/>
      <c r="L52" s="441"/>
      <c r="M52" s="441"/>
      <c r="N52" s="511"/>
      <c r="O52" s="511"/>
      <c r="Q52" s="511"/>
      <c r="R52" s="511"/>
      <c r="S52" s="511"/>
      <c r="T52" s="511"/>
      <c r="U52" s="511"/>
      <c r="V52" s="511"/>
      <c r="W52" s="512"/>
      <c r="X52" s="101"/>
      <c r="Y52" s="510"/>
      <c r="Z52" s="510"/>
    </row>
    <row r="53" spans="1:26" ht="12.75">
      <c r="A53" s="442" t="s">
        <v>4</v>
      </c>
      <c r="B53" s="442" t="s">
        <v>5</v>
      </c>
      <c r="C53" s="513" t="s">
        <v>113</v>
      </c>
      <c r="D53" s="513" t="s">
        <v>114</v>
      </c>
      <c r="E53" s="513" t="s">
        <v>115</v>
      </c>
      <c r="F53" s="282" t="s">
        <v>3</v>
      </c>
      <c r="G53" s="513" t="s">
        <v>116</v>
      </c>
      <c r="H53" s="513" t="s">
        <v>117</v>
      </c>
      <c r="I53" s="281"/>
      <c r="J53" s="522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512"/>
      <c r="X53" s="511"/>
      <c r="Y53" s="510"/>
      <c r="Z53" s="515"/>
    </row>
    <row r="54" spans="1:26" ht="12.75">
      <c r="A54" s="516" t="s">
        <v>6</v>
      </c>
      <c r="B54" s="516"/>
      <c r="C54" s="283" t="s">
        <v>118</v>
      </c>
      <c r="D54" s="283"/>
      <c r="E54" s="284"/>
      <c r="F54" s="517" t="s">
        <v>173</v>
      </c>
      <c r="G54" s="284" t="s">
        <v>99</v>
      </c>
      <c r="H54" s="284" t="s">
        <v>119</v>
      </c>
      <c r="I54" s="281"/>
      <c r="J54" s="522"/>
      <c r="K54" s="441"/>
      <c r="L54" s="441"/>
      <c r="M54" s="441"/>
      <c r="N54" s="511"/>
      <c r="O54" s="511"/>
      <c r="P54" s="511"/>
      <c r="Q54" s="511"/>
      <c r="R54" s="511"/>
      <c r="S54" s="441"/>
      <c r="T54" s="441"/>
      <c r="U54" s="441"/>
      <c r="V54" s="441"/>
      <c r="W54" s="281"/>
      <c r="X54" s="441"/>
      <c r="Y54" s="514"/>
      <c r="Z54" s="515"/>
    </row>
    <row r="55" spans="1:26" ht="12.75">
      <c r="A55" s="516"/>
      <c r="B55" s="516"/>
      <c r="C55" s="283"/>
      <c r="D55" s="283"/>
      <c r="E55" s="774" t="s">
        <v>120</v>
      </c>
      <c r="F55" s="775"/>
      <c r="G55" s="775"/>
      <c r="H55" s="443"/>
      <c r="I55" s="281"/>
      <c r="J55" s="522"/>
      <c r="K55" s="441"/>
      <c r="L55" s="441"/>
      <c r="M55" s="441"/>
      <c r="N55" s="511"/>
      <c r="O55" s="511"/>
      <c r="P55" s="511"/>
      <c r="Q55" s="511"/>
      <c r="R55" s="441"/>
      <c r="S55" s="441"/>
      <c r="T55" s="441"/>
      <c r="U55" s="441"/>
      <c r="V55" s="441"/>
      <c r="W55" s="281"/>
      <c r="X55" s="441"/>
      <c r="Y55" s="510"/>
      <c r="Z55" s="510"/>
    </row>
    <row r="56" spans="1:26" ht="15" customHeight="1">
      <c r="A56" s="286">
        <v>41</v>
      </c>
      <c r="B56" s="194" t="s">
        <v>79</v>
      </c>
      <c r="C56" s="518">
        <f>'TABLE-4'!J56</f>
        <v>51.496557916791375</v>
      </c>
      <c r="D56" s="518">
        <f>'TABLE-3'!J56</f>
        <v>51.496557916791375</v>
      </c>
      <c r="E56" s="519">
        <f>'TABLE-5'!N58</f>
        <v>93.82446963092124</v>
      </c>
      <c r="F56" s="519">
        <f>('TABLE-5'!D58*100)/('TABLE-5'!M58)</f>
        <v>73.75762859633828</v>
      </c>
      <c r="G56" s="519">
        <f>'TABLE-5'!K58</f>
        <v>23.074687590816623</v>
      </c>
      <c r="H56" s="519">
        <f>'TABLE-5'!L58</f>
        <v>24.593464457178257</v>
      </c>
      <c r="J56" s="522"/>
      <c r="K56" s="101"/>
      <c r="N56" s="510"/>
      <c r="O56" s="510"/>
      <c r="P56" s="510"/>
      <c r="Q56" s="520"/>
      <c r="R56" s="510"/>
      <c r="S56" s="510"/>
      <c r="T56" s="510"/>
      <c r="U56" s="520"/>
      <c r="V56" s="520"/>
      <c r="X56" s="520"/>
      <c r="Y56" s="510"/>
      <c r="Z56" s="510"/>
    </row>
    <row r="57" spans="1:26" ht="15" customHeight="1">
      <c r="A57" s="286">
        <v>42</v>
      </c>
      <c r="B57" s="194" t="s">
        <v>284</v>
      </c>
      <c r="C57" s="518">
        <f>'TABLE-4'!J57</f>
        <v>80.17156623612497</v>
      </c>
      <c r="D57" s="518">
        <f>'TABLE-3'!J57</f>
        <v>56.69566131053789</v>
      </c>
      <c r="E57" s="519">
        <f>'TABLE-5'!N59</f>
        <v>88.60516527011106</v>
      </c>
      <c r="F57" s="519">
        <f>('TABLE-5'!D59*100)/('TABLE-5'!M59)</f>
        <v>64.2772990217492</v>
      </c>
      <c r="G57" s="519">
        <f>'TABLE-5'!K59</f>
        <v>46.22665237017328</v>
      </c>
      <c r="H57" s="519">
        <f>'TABLE-5'!L59</f>
        <v>52.17150967356391</v>
      </c>
      <c r="J57" s="522"/>
      <c r="K57" s="101"/>
      <c r="N57" s="510"/>
      <c r="O57" s="510"/>
      <c r="P57" s="510"/>
      <c r="Q57" s="520"/>
      <c r="R57" s="510"/>
      <c r="S57" s="510"/>
      <c r="T57" s="510"/>
      <c r="U57" s="520"/>
      <c r="V57" s="520"/>
      <c r="X57" s="520"/>
      <c r="Y57" s="510"/>
      <c r="Z57" s="510"/>
    </row>
    <row r="58" spans="1:26" ht="15" customHeight="1">
      <c r="A58" s="286">
        <v>43</v>
      </c>
      <c r="B58" s="194" t="s">
        <v>30</v>
      </c>
      <c r="C58" s="518">
        <f>'TABLE-4'!J58</f>
        <v>59.04596613021984</v>
      </c>
      <c r="D58" s="518">
        <f>'TABLE-3'!J58</f>
        <v>38.41380035763122</v>
      </c>
      <c r="E58" s="519">
        <f>'TABLE-5'!N60</f>
        <v>87.85596933187296</v>
      </c>
      <c r="F58" s="519">
        <f>('TABLE-5'!D60*100)/('TABLE-5'!M60)</f>
        <v>65.1013143483023</v>
      </c>
      <c r="G58" s="519">
        <f>'TABLE-5'!K60</f>
        <v>16.716867469879517</v>
      </c>
      <c r="H58" s="519">
        <f>'TABLE-5'!L60</f>
        <v>19.0275829827022</v>
      </c>
      <c r="J58" s="522"/>
      <c r="K58" s="101"/>
      <c r="N58" s="510"/>
      <c r="O58" s="510"/>
      <c r="P58" s="510"/>
      <c r="Q58" s="520"/>
      <c r="R58" s="510"/>
      <c r="S58" s="510"/>
      <c r="T58" s="510"/>
      <c r="U58" s="520"/>
      <c r="V58" s="520"/>
      <c r="X58" s="520"/>
      <c r="Y58" s="510"/>
      <c r="Z58" s="510"/>
    </row>
    <row r="59" spans="1:26" ht="15" customHeight="1">
      <c r="A59" s="286">
        <v>44</v>
      </c>
      <c r="B59" s="194" t="s">
        <v>237</v>
      </c>
      <c r="C59" s="518">
        <f>'TABLE-4'!J59</f>
        <v>103.75273109810375</v>
      </c>
      <c r="D59" s="518">
        <f>'TABLE-3'!J59</f>
        <v>63.03644161519165</v>
      </c>
      <c r="E59" s="519">
        <f>'TABLE-5'!N61</f>
        <v>82.88474293416634</v>
      </c>
      <c r="F59" s="519">
        <f>('TABLE-5'!D61*100)/('TABLE-5'!M61)</f>
        <v>74.17681165621858</v>
      </c>
      <c r="G59" s="519">
        <f>'TABLE-5'!K61</f>
        <v>18.17432978882732</v>
      </c>
      <c r="H59" s="519">
        <f>'TABLE-5'!L61</f>
        <v>21.927231895094152</v>
      </c>
      <c r="J59" s="522"/>
      <c r="K59" s="101"/>
      <c r="N59" s="510"/>
      <c r="O59" s="510"/>
      <c r="P59" s="510"/>
      <c r="Q59" s="520"/>
      <c r="R59" s="510"/>
      <c r="S59" s="510"/>
      <c r="T59" s="510"/>
      <c r="U59" s="520"/>
      <c r="V59" s="520"/>
      <c r="X59" s="520"/>
      <c r="Y59" s="510"/>
      <c r="Z59" s="510"/>
    </row>
    <row r="60" spans="1:26" ht="15" customHeight="1">
      <c r="A60" s="286">
        <v>45</v>
      </c>
      <c r="B60" s="194" t="s">
        <v>29</v>
      </c>
      <c r="C60" s="518">
        <f>'TABLE-4'!J60</f>
        <v>33.09193912590356</v>
      </c>
      <c r="D60" s="518">
        <f>'TABLE-3'!J60</f>
        <v>24.85335969963791</v>
      </c>
      <c r="E60" s="519">
        <f>'TABLE-5'!N62</f>
        <v>73.95838933390678</v>
      </c>
      <c r="F60" s="519">
        <f>('TABLE-5'!D62*100)/('TABLE-5'!M62)</f>
        <v>39.48174829310252</v>
      </c>
      <c r="G60" s="519">
        <f>'TABLE-5'!K62</f>
        <v>17.735605612601475</v>
      </c>
      <c r="H60" s="519">
        <f>'TABLE-5'!L62</f>
        <v>23.98051900850476</v>
      </c>
      <c r="J60" s="522"/>
      <c r="K60" s="101"/>
      <c r="N60" s="510"/>
      <c r="O60" s="510"/>
      <c r="P60" s="510"/>
      <c r="Q60" s="520"/>
      <c r="R60" s="510"/>
      <c r="S60" s="510"/>
      <c r="T60" s="510"/>
      <c r="U60" s="520"/>
      <c r="V60" s="520"/>
      <c r="X60" s="520"/>
      <c r="Y60" s="510"/>
      <c r="Z60" s="510"/>
    </row>
    <row r="61" spans="1:26" ht="15" customHeight="1">
      <c r="A61" s="286">
        <v>46</v>
      </c>
      <c r="B61" s="194" t="s">
        <v>575</v>
      </c>
      <c r="C61" s="518">
        <f>'TABLE-4'!J61</f>
        <v>84.43646711174347</v>
      </c>
      <c r="D61" s="518">
        <f>'TABLE-3'!J61</f>
        <v>57.69333479260151</v>
      </c>
      <c r="E61" s="519">
        <f>'TABLE-5'!N63</f>
        <v>84.16220235836887</v>
      </c>
      <c r="F61" s="519">
        <f>('TABLE-5'!D63*100)/('TABLE-5'!M63)</f>
        <v>67.5868453401727</v>
      </c>
      <c r="G61" s="519">
        <f>'TABLE-5'!K63</f>
        <v>32.957218520935456</v>
      </c>
      <c r="H61" s="519">
        <f>'TABLE-5'!L63</f>
        <v>39.15916836467894</v>
      </c>
      <c r="J61" s="522"/>
      <c r="K61" s="101"/>
      <c r="N61" s="510"/>
      <c r="O61" s="510"/>
      <c r="P61" s="510"/>
      <c r="Q61" s="520"/>
      <c r="R61" s="510"/>
      <c r="S61" s="510"/>
      <c r="T61" s="510"/>
      <c r="U61" s="520"/>
      <c r="V61" s="520"/>
      <c r="X61" s="520"/>
      <c r="Y61" s="510"/>
      <c r="Z61" s="510"/>
    </row>
    <row r="62" spans="1:26" ht="15" customHeight="1">
      <c r="A62" s="286">
        <v>47</v>
      </c>
      <c r="B62" s="194" t="s">
        <v>25</v>
      </c>
      <c r="C62" s="518">
        <f>'TABLE-4'!J62</f>
        <v>97.47852523887656</v>
      </c>
      <c r="D62" s="518">
        <f>'TABLE-3'!J62</f>
        <v>33.396872888717304</v>
      </c>
      <c r="E62" s="519">
        <f>'TABLE-5'!N64</f>
        <v>78.41918936493028</v>
      </c>
      <c r="F62" s="519">
        <f>('TABLE-5'!D64*100)/('TABLE-5'!M64)</f>
        <v>70.6885340654577</v>
      </c>
      <c r="G62" s="519">
        <f>'TABLE-5'!K64</f>
        <v>53.10309948703128</v>
      </c>
      <c r="H62" s="519">
        <f>'TABLE-5'!L64</f>
        <v>67.71697070204533</v>
      </c>
      <c r="J62" s="522"/>
      <c r="K62" s="101"/>
      <c r="N62" s="510"/>
      <c r="O62" s="510"/>
      <c r="P62" s="510"/>
      <c r="Q62" s="520"/>
      <c r="R62" s="510"/>
      <c r="S62" s="510"/>
      <c r="T62" s="510"/>
      <c r="U62" s="520"/>
      <c r="V62" s="520"/>
      <c r="X62" s="520"/>
      <c r="Y62" s="510"/>
      <c r="Z62" s="510"/>
    </row>
    <row r="63" spans="1:26" ht="15" customHeight="1">
      <c r="A63" s="286">
        <v>48</v>
      </c>
      <c r="B63" s="194" t="s">
        <v>28</v>
      </c>
      <c r="C63" s="518">
        <f>'TABLE-4'!J63</f>
        <v>51.497339969109326</v>
      </c>
      <c r="D63" s="518">
        <f>'TABLE-3'!J63</f>
        <v>51.497339969109326</v>
      </c>
      <c r="E63" s="519">
        <f>'TABLE-5'!N65</f>
        <v>90.05248687828042</v>
      </c>
      <c r="F63" s="519">
        <f>('TABLE-5'!D65*100)/('TABLE-5'!M65)</f>
        <v>71.44047321502957</v>
      </c>
      <c r="G63" s="519">
        <f>'TABLE-5'!K65</f>
        <v>14.096475881029743</v>
      </c>
      <c r="H63" s="519">
        <f>'TABLE-5'!L65</f>
        <v>15.653621981681932</v>
      </c>
      <c r="J63" s="522"/>
      <c r="K63" s="101"/>
      <c r="N63" s="510"/>
      <c r="O63" s="510"/>
      <c r="P63" s="510"/>
      <c r="Q63" s="520"/>
      <c r="R63" s="510"/>
      <c r="S63" s="510"/>
      <c r="T63" s="510"/>
      <c r="U63" s="520"/>
      <c r="V63" s="520"/>
      <c r="X63" s="520"/>
      <c r="Y63" s="510"/>
      <c r="Z63" s="510"/>
    </row>
    <row r="64" spans="1:26" ht="15" customHeight="1">
      <c r="A64" s="286"/>
      <c r="B64" s="523" t="s">
        <v>125</v>
      </c>
      <c r="C64" s="521">
        <f>'TABLE-4'!J64</f>
        <v>78.87233821543576</v>
      </c>
      <c r="D64" s="518">
        <f>'TABLE-3'!J64</f>
        <v>52.641390533568774</v>
      </c>
      <c r="E64" s="452">
        <f>'TABLE-5'!N66</f>
        <v>84.97937298070953</v>
      </c>
      <c r="F64" s="521">
        <f>('TABLE-5'!D66*100)/('TABLE-5'!M66)</f>
        <v>67.8081687205986</v>
      </c>
      <c r="G64" s="453">
        <f>'TABLE-5'!K66</f>
        <v>30.3240862546174</v>
      </c>
      <c r="H64" s="453">
        <f>'TABLE-5'!L66</f>
        <v>35.68405507240095</v>
      </c>
      <c r="J64" s="522"/>
      <c r="K64" s="101"/>
      <c r="N64" s="510"/>
      <c r="O64" s="510"/>
      <c r="P64" s="510"/>
      <c r="Q64" s="520"/>
      <c r="R64" s="510"/>
      <c r="S64" s="510"/>
      <c r="T64" s="510"/>
      <c r="U64" s="520"/>
      <c r="V64" s="520"/>
      <c r="X64" s="520"/>
      <c r="Y64" s="510"/>
      <c r="Z64" s="510"/>
    </row>
    <row r="65" spans="1:26" ht="15" customHeight="1">
      <c r="A65" s="286"/>
      <c r="B65" s="285"/>
      <c r="C65" s="518"/>
      <c r="D65" s="519"/>
      <c r="E65" s="519"/>
      <c r="F65" s="519"/>
      <c r="G65" s="519"/>
      <c r="H65" s="519"/>
      <c r="J65" s="522"/>
      <c r="K65" s="101"/>
      <c r="N65" s="510"/>
      <c r="O65" s="510"/>
      <c r="P65" s="510"/>
      <c r="Q65" s="520"/>
      <c r="R65" s="510"/>
      <c r="S65" s="510"/>
      <c r="T65" s="510"/>
      <c r="U65" s="520"/>
      <c r="V65" s="520"/>
      <c r="X65" s="520"/>
      <c r="Y65" s="510"/>
      <c r="Z65" s="510"/>
    </row>
    <row r="66" spans="1:26" ht="15" customHeight="1">
      <c r="A66" s="286">
        <v>49</v>
      </c>
      <c r="B66" s="285" t="s">
        <v>34</v>
      </c>
      <c r="C66" s="518">
        <f>'TABLE-4'!J66</f>
        <v>91.59647311895738</v>
      </c>
      <c r="D66" s="518">
        <f>'TABLE-3'!J66</f>
        <v>83.51902777011712</v>
      </c>
      <c r="E66" s="519">
        <f>'TABLE-5'!N68</f>
        <v>100.00015724036864</v>
      </c>
      <c r="F66" s="519">
        <f>('TABLE-5'!D68*100)/('TABLE-5'!M68)</f>
        <v>86.14272079299462</v>
      </c>
      <c r="G66" s="519">
        <f>'TABLE-5'!K68</f>
        <v>10.968616394824277</v>
      </c>
      <c r="H66" s="519">
        <f>'TABLE-5'!L68</f>
        <v>10.968599147758543</v>
      </c>
      <c r="J66" s="522"/>
      <c r="K66" s="101"/>
      <c r="N66" s="510"/>
      <c r="O66" s="510"/>
      <c r="P66" s="510"/>
      <c r="Q66" s="520"/>
      <c r="R66" s="510"/>
      <c r="S66" s="510"/>
      <c r="T66" s="510"/>
      <c r="U66" s="520"/>
      <c r="V66" s="520"/>
      <c r="X66" s="520"/>
      <c r="Y66" s="510"/>
      <c r="Z66" s="510"/>
    </row>
    <row r="67" spans="1:26" ht="15" customHeight="1">
      <c r="A67" s="286">
        <v>50</v>
      </c>
      <c r="B67" s="285" t="s">
        <v>132</v>
      </c>
      <c r="C67" s="518">
        <f>'TABLE-4'!J67</f>
        <v>1017.0153004656663</v>
      </c>
      <c r="D67" s="518">
        <f>'TABLE-3'!J67</f>
        <v>1001.4043905684086</v>
      </c>
      <c r="E67" s="519">
        <f>'TABLE-5'!N69</f>
        <v>100</v>
      </c>
      <c r="F67" s="519">
        <f>('TABLE-5'!D69*100)/('TABLE-5'!M69)</f>
        <v>99.54679657514025</v>
      </c>
      <c r="G67" s="519">
        <f>'TABLE-5'!K69</f>
        <v>23.754797756126365</v>
      </c>
      <c r="H67" s="519">
        <f>'TABLE-5'!L69</f>
        <v>23.754797756126365</v>
      </c>
      <c r="J67" s="522"/>
      <c r="K67" s="101"/>
      <c r="N67" s="510"/>
      <c r="O67" s="510"/>
      <c r="P67" s="510"/>
      <c r="Q67" s="520"/>
      <c r="R67" s="510"/>
      <c r="S67" s="510"/>
      <c r="T67" s="510"/>
      <c r="U67" s="520"/>
      <c r="V67" s="520"/>
      <c r="X67" s="520"/>
      <c r="Y67" s="510"/>
      <c r="Z67" s="510"/>
    </row>
    <row r="68" spans="1:26" ht="15" customHeight="1">
      <c r="A68" s="240"/>
      <c r="B68" s="523" t="s">
        <v>125</v>
      </c>
      <c r="C68" s="521">
        <f>'TABLE-4'!J68</f>
        <v>107.75140484777322</v>
      </c>
      <c r="D68" s="518">
        <f>'TABLE-3'!J68</f>
        <v>99.54244866095911</v>
      </c>
      <c r="E68" s="452">
        <f>'TABLE-5'!N70</f>
        <v>100.00012962619694</v>
      </c>
      <c r="F68" s="521">
        <f>('TABLE-5'!D70*100)/('TABLE-5'!M70)</f>
        <v>88.49671203151472</v>
      </c>
      <c r="G68" s="453">
        <f>'TABLE-5'!K70</f>
        <v>13.214094515645233</v>
      </c>
      <c r="H68" s="453">
        <f>'TABLE-5'!L70</f>
        <v>13.214077386739257</v>
      </c>
      <c r="I68" s="281"/>
      <c r="J68" s="522"/>
      <c r="K68" s="101"/>
      <c r="L68" s="441"/>
      <c r="N68" s="510"/>
      <c r="O68" s="510"/>
      <c r="P68" s="510"/>
      <c r="Q68" s="281"/>
      <c r="R68" s="510"/>
      <c r="S68" s="510"/>
      <c r="T68" s="510"/>
      <c r="V68" s="520"/>
      <c r="X68" s="520"/>
      <c r="Y68" s="510"/>
      <c r="Z68" s="510"/>
    </row>
    <row r="69" spans="1:26" ht="15" customHeight="1">
      <c r="A69" s="240"/>
      <c r="B69" s="523"/>
      <c r="C69" s="521"/>
      <c r="D69" s="518">
        <f>'TABLE-3'!J69</f>
        <v>0</v>
      </c>
      <c r="E69" s="452"/>
      <c r="F69" s="521"/>
      <c r="G69" s="453"/>
      <c r="H69" s="453"/>
      <c r="I69" s="281"/>
      <c r="J69" s="522"/>
      <c r="K69" s="101"/>
      <c r="L69" s="441"/>
      <c r="N69" s="510"/>
      <c r="O69" s="510"/>
      <c r="P69" s="510"/>
      <c r="Q69" s="281"/>
      <c r="R69" s="510"/>
      <c r="S69" s="510"/>
      <c r="T69" s="510"/>
      <c r="V69" s="520"/>
      <c r="X69" s="520"/>
      <c r="Y69" s="510"/>
      <c r="Z69" s="510"/>
    </row>
    <row r="70" spans="1:26" ht="12.75">
      <c r="A70" s="240"/>
      <c r="B70" s="523" t="s">
        <v>35</v>
      </c>
      <c r="C70" s="521">
        <f>'TABLE-4'!J70</f>
        <v>69.19301176648833</v>
      </c>
      <c r="D70" s="521">
        <f>'TABLE-3'!J70</f>
        <v>63.952880813888015</v>
      </c>
      <c r="E70" s="452">
        <f>'TABLE-5'!N72</f>
        <v>64.16949967553391</v>
      </c>
      <c r="F70" s="521">
        <f>('TABLE-5'!D72*100)/('TABLE-5'!M72)</f>
        <v>38.19065095868764</v>
      </c>
      <c r="G70" s="453">
        <f>'TABLE-5'!K72</f>
        <v>13.262403264445785</v>
      </c>
      <c r="H70" s="453">
        <f>'TABLE-5'!L72</f>
        <v>20.667767913893176</v>
      </c>
      <c r="I70" s="281"/>
      <c r="J70" s="522"/>
      <c r="K70" s="101"/>
      <c r="U70" s="101"/>
      <c r="X70" s="101"/>
      <c r="Y70" s="510"/>
      <c r="Z70" s="510"/>
    </row>
    <row r="71" ht="12.75">
      <c r="J71" s="522"/>
    </row>
    <row r="72" ht="12.75">
      <c r="J72" s="522"/>
    </row>
    <row r="73" ht="12.75">
      <c r="J73" s="522"/>
    </row>
    <row r="74" ht="12.75">
      <c r="J74" s="522"/>
    </row>
    <row r="75" ht="12.75">
      <c r="J75" s="522"/>
    </row>
    <row r="76" ht="12.75">
      <c r="J76" s="522"/>
    </row>
    <row r="77" ht="12.75">
      <c r="J77" s="522"/>
    </row>
    <row r="78" ht="12.75">
      <c r="J78" s="522"/>
    </row>
    <row r="79" ht="12.75">
      <c r="J79" s="522"/>
    </row>
    <row r="80" ht="12.75">
      <c r="J80" s="522"/>
    </row>
    <row r="81" ht="12.75">
      <c r="J81" s="522"/>
    </row>
    <row r="82" ht="12.75">
      <c r="J82" s="522"/>
    </row>
    <row r="83" ht="12.75">
      <c r="J83" s="522"/>
    </row>
    <row r="84" ht="12.75">
      <c r="J84" s="522"/>
    </row>
    <row r="85" ht="12.75">
      <c r="J85" s="522"/>
    </row>
    <row r="86" ht="12.75">
      <c r="J86" s="522"/>
    </row>
    <row r="87" ht="12.75">
      <c r="J87" s="522"/>
    </row>
    <row r="88" ht="12.75">
      <c r="J88" s="522"/>
    </row>
    <row r="89" ht="12.75">
      <c r="J89" s="522"/>
    </row>
    <row r="90" ht="12.75">
      <c r="J90" s="522"/>
    </row>
    <row r="91" ht="12.75">
      <c r="J91" s="522"/>
    </row>
    <row r="92" ht="12.75">
      <c r="J92" s="522"/>
    </row>
    <row r="93" ht="12.75">
      <c r="J93" s="522"/>
    </row>
    <row r="94" ht="12.75">
      <c r="J94" s="522"/>
    </row>
    <row r="95" ht="12.75">
      <c r="J95" s="522"/>
    </row>
    <row r="96" ht="12.75">
      <c r="J96" s="522"/>
    </row>
    <row r="97" ht="12.75">
      <c r="J97" s="522"/>
    </row>
    <row r="98" ht="12.75">
      <c r="J98" s="522"/>
    </row>
    <row r="99" ht="12.75">
      <c r="J99" s="522"/>
    </row>
    <row r="100" ht="12.75">
      <c r="J100" s="522"/>
    </row>
  </sheetData>
  <mergeCells count="2">
    <mergeCell ref="E6:G6"/>
    <mergeCell ref="E55:G55"/>
  </mergeCells>
  <printOptions gridLines="1" horizontalCentered="1"/>
  <pageMargins left="0.7480314960629921" right="0.7480314960629921" top="0.45" bottom="0.7480314960629921" header="0.49" footer="0.5118110236220472"/>
  <pageSetup blackAndWhite="1" horizontalDpi="600" verticalDpi="600" orientation="landscape" paperSize="9" scale="80" r:id="rId2"/>
  <rowBreaks count="1" manualBreakCount="1">
    <brk id="4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85"/>
  <sheetViews>
    <sheetView workbookViewId="0" topLeftCell="M1">
      <selection activeCell="V7" sqref="V7"/>
    </sheetView>
  </sheetViews>
  <sheetFormatPr defaultColWidth="9.140625" defaultRowHeight="12.75"/>
  <cols>
    <col min="1" max="1" width="6.28125" style="337" customWidth="1"/>
    <col min="2" max="2" width="19.28125" style="337" customWidth="1"/>
    <col min="3" max="3" width="11.00390625" style="335" customWidth="1"/>
    <col min="4" max="4" width="9.57421875" style="335" customWidth="1"/>
    <col min="5" max="5" width="11.140625" style="335" customWidth="1"/>
    <col min="6" max="6" width="9.57421875" style="335" customWidth="1"/>
    <col min="7" max="7" width="10.140625" style="335" customWidth="1"/>
    <col min="8" max="8" width="10.00390625" style="335" customWidth="1"/>
    <col min="9" max="10" width="8.7109375" style="335" customWidth="1"/>
    <col min="11" max="11" width="9.8515625" style="335" customWidth="1"/>
    <col min="12" max="22" width="8.7109375" style="335" customWidth="1"/>
    <col min="23" max="16384" width="8.7109375" style="337" customWidth="1"/>
  </cols>
  <sheetData>
    <row r="1" spans="1:22" ht="18" customHeight="1">
      <c r="A1" s="333"/>
      <c r="B1" s="333"/>
      <c r="C1" s="334"/>
      <c r="D1" s="334"/>
      <c r="E1" s="334"/>
      <c r="F1" s="334"/>
      <c r="G1" s="454"/>
      <c r="H1" s="454"/>
      <c r="I1" s="334"/>
      <c r="J1" s="334"/>
      <c r="L1" s="462"/>
      <c r="M1" s="336"/>
      <c r="N1" s="336"/>
      <c r="O1" s="336"/>
      <c r="P1" s="462"/>
      <c r="Q1" s="336"/>
      <c r="R1" s="336"/>
      <c r="S1" s="455"/>
      <c r="T1" s="455"/>
      <c r="U1" s="455"/>
      <c r="V1" s="455"/>
    </row>
    <row r="2" spans="4:22" ht="18" customHeight="1">
      <c r="D2" s="334"/>
      <c r="E2" s="334"/>
      <c r="F2" s="334"/>
      <c r="G2" s="454"/>
      <c r="H2" s="455"/>
      <c r="K2" s="336"/>
      <c r="L2" s="455"/>
      <c r="P2" s="455"/>
      <c r="S2" s="455"/>
      <c r="T2" s="455"/>
      <c r="U2" s="455"/>
      <c r="V2" s="455"/>
    </row>
    <row r="3" spans="4:22" ht="22.5" customHeight="1">
      <c r="D3" s="334"/>
      <c r="E3" s="334"/>
      <c r="F3" s="334"/>
      <c r="G3" s="454"/>
      <c r="H3" s="455"/>
      <c r="K3" s="336"/>
      <c r="L3" s="462"/>
      <c r="M3" s="336"/>
      <c r="N3" s="336"/>
      <c r="O3" s="336"/>
      <c r="P3" s="462"/>
      <c r="Q3" s="336"/>
      <c r="R3" s="336"/>
      <c r="S3" s="455"/>
      <c r="T3" s="455"/>
      <c r="U3" s="455"/>
      <c r="V3" s="455"/>
    </row>
    <row r="4" spans="1:22" ht="12.75">
      <c r="A4" s="126" t="s">
        <v>4</v>
      </c>
      <c r="B4" s="126" t="s">
        <v>5</v>
      </c>
      <c r="C4" s="747" t="s">
        <v>95</v>
      </c>
      <c r="D4" s="748"/>
      <c r="E4" s="749" t="s">
        <v>139</v>
      </c>
      <c r="F4" s="734"/>
      <c r="G4" s="734"/>
      <c r="H4" s="734"/>
      <c r="I4" s="734"/>
      <c r="J4" s="734"/>
      <c r="K4" s="734"/>
      <c r="L4" s="735"/>
      <c r="M4" s="338"/>
      <c r="N4" s="339"/>
      <c r="O4" s="338"/>
      <c r="P4" s="463"/>
      <c r="Q4" s="338"/>
      <c r="R4" s="339"/>
      <c r="S4" s="464"/>
      <c r="T4" s="466"/>
      <c r="U4" s="468"/>
      <c r="V4" s="469"/>
    </row>
    <row r="5" spans="1:22" ht="12.75">
      <c r="A5" s="341" t="s">
        <v>6</v>
      </c>
      <c r="B5" s="341"/>
      <c r="C5" s="342" t="s">
        <v>96</v>
      </c>
      <c r="D5" s="343"/>
      <c r="E5" s="344" t="s">
        <v>97</v>
      </c>
      <c r="F5" s="345"/>
      <c r="G5" s="456"/>
      <c r="H5" s="457"/>
      <c r="I5" s="344"/>
      <c r="J5" s="345"/>
      <c r="K5" s="344"/>
      <c r="L5" s="457"/>
      <c r="M5" s="778" t="s">
        <v>98</v>
      </c>
      <c r="N5" s="779"/>
      <c r="O5" s="342"/>
      <c r="P5" s="459"/>
      <c r="Q5" s="342"/>
      <c r="R5" s="343"/>
      <c r="S5" s="465"/>
      <c r="T5" s="467"/>
      <c r="U5" s="470"/>
      <c r="V5" s="471"/>
    </row>
    <row r="6" spans="1:22" ht="12.75">
      <c r="A6" s="341"/>
      <c r="B6" s="341"/>
      <c r="C6" s="342" t="s">
        <v>99</v>
      </c>
      <c r="D6" s="343" t="s">
        <v>36</v>
      </c>
      <c r="E6" s="342" t="s">
        <v>100</v>
      </c>
      <c r="F6" s="343"/>
      <c r="G6" s="458" t="s">
        <v>101</v>
      </c>
      <c r="H6" s="459"/>
      <c r="I6" s="778" t="s">
        <v>131</v>
      </c>
      <c r="J6" s="779"/>
      <c r="K6" s="342" t="s">
        <v>144</v>
      </c>
      <c r="L6" s="459"/>
      <c r="M6" s="778" t="s">
        <v>102</v>
      </c>
      <c r="N6" s="779"/>
      <c r="O6" s="778" t="s">
        <v>197</v>
      </c>
      <c r="P6" s="779"/>
      <c r="Q6" s="778" t="s">
        <v>198</v>
      </c>
      <c r="R6" s="779"/>
      <c r="S6" s="778" t="s">
        <v>626</v>
      </c>
      <c r="T6" s="779"/>
      <c r="U6" s="776" t="s">
        <v>247</v>
      </c>
      <c r="V6" s="777"/>
    </row>
    <row r="7" spans="1:22" ht="12.75">
      <c r="A7" s="341"/>
      <c r="B7" s="341"/>
      <c r="C7" s="347"/>
      <c r="D7" s="348"/>
      <c r="E7" s="347" t="s">
        <v>103</v>
      </c>
      <c r="F7" s="348"/>
      <c r="G7" s="460"/>
      <c r="H7" s="461"/>
      <c r="I7" s="347"/>
      <c r="J7" s="348"/>
      <c r="K7" s="347"/>
      <c r="L7" s="461"/>
      <c r="M7" s="745" t="s">
        <v>104</v>
      </c>
      <c r="N7" s="746"/>
      <c r="O7" s="347"/>
      <c r="P7" s="461"/>
      <c r="Q7" s="347"/>
      <c r="R7" s="348"/>
      <c r="S7" s="460"/>
      <c r="T7" s="461"/>
      <c r="U7" s="472"/>
      <c r="V7" s="473"/>
    </row>
    <row r="8" spans="1:22" ht="12.75">
      <c r="A8" s="127"/>
      <c r="B8" s="127"/>
      <c r="C8" s="349" t="s">
        <v>57</v>
      </c>
      <c r="D8" s="350" t="s">
        <v>64</v>
      </c>
      <c r="E8" s="349" t="s">
        <v>57</v>
      </c>
      <c r="F8" s="350" t="s">
        <v>64</v>
      </c>
      <c r="G8" s="287" t="s">
        <v>57</v>
      </c>
      <c r="H8" s="287" t="s">
        <v>64</v>
      </c>
      <c r="I8" s="349" t="s">
        <v>57</v>
      </c>
      <c r="J8" s="349" t="s">
        <v>64</v>
      </c>
      <c r="K8" s="349" t="s">
        <v>57</v>
      </c>
      <c r="L8" s="287" t="s">
        <v>64</v>
      </c>
      <c r="M8" s="349" t="s">
        <v>57</v>
      </c>
      <c r="N8" s="349" t="s">
        <v>64</v>
      </c>
      <c r="O8" s="349" t="s">
        <v>57</v>
      </c>
      <c r="P8" s="287" t="s">
        <v>64</v>
      </c>
      <c r="Q8" s="349" t="s">
        <v>57</v>
      </c>
      <c r="R8" s="349" t="s">
        <v>64</v>
      </c>
      <c r="S8" s="287" t="s">
        <v>57</v>
      </c>
      <c r="T8" s="287" t="s">
        <v>64</v>
      </c>
      <c r="U8" s="287" t="s">
        <v>57</v>
      </c>
      <c r="V8" s="474" t="s">
        <v>64</v>
      </c>
    </row>
    <row r="9" spans="1:22" ht="13.5" customHeight="1">
      <c r="A9" s="118">
        <v>1</v>
      </c>
      <c r="B9" s="119" t="s">
        <v>7</v>
      </c>
      <c r="C9" s="119">
        <v>83728</v>
      </c>
      <c r="D9" s="119">
        <v>38353</v>
      </c>
      <c r="E9" s="119">
        <v>33016</v>
      </c>
      <c r="F9" s="119">
        <v>15982</v>
      </c>
      <c r="G9" s="194">
        <f>'TABLE-24'!M6+'TABLE-25'!M6</f>
        <v>28821</v>
      </c>
      <c r="H9" s="194">
        <f>'TABLE-24'!N6+'TABLE-25'!N6</f>
        <v>14641</v>
      </c>
      <c r="I9" s="119">
        <v>342</v>
      </c>
      <c r="J9" s="119">
        <v>43</v>
      </c>
      <c r="K9" s="119">
        <v>12436</v>
      </c>
      <c r="L9" s="194">
        <f>'TABLE-8-IV'!F6+'TABLE-8-IV'!I6</f>
        <v>3376</v>
      </c>
      <c r="M9" s="119">
        <v>2753</v>
      </c>
      <c r="N9" s="119">
        <v>1031</v>
      </c>
      <c r="O9" s="119">
        <v>3025</v>
      </c>
      <c r="P9" s="194">
        <f>'TABLE-8-IV'!L6</f>
        <v>913</v>
      </c>
      <c r="Q9" s="119">
        <v>1415</v>
      </c>
      <c r="R9" s="119">
        <v>591</v>
      </c>
      <c r="S9" s="194">
        <f>'TABLE-16'!J8</f>
        <v>713</v>
      </c>
      <c r="T9" s="194">
        <f>'TABLE-16'!K8</f>
        <v>388</v>
      </c>
      <c r="U9" s="194">
        <f>'TABLE16(I)'!J8</f>
        <v>1425</v>
      </c>
      <c r="V9" s="194">
        <f>'TABLE16(I)'!K8</f>
        <v>357</v>
      </c>
    </row>
    <row r="10" spans="1:22" ht="13.5" customHeight="1">
      <c r="A10" s="118">
        <v>2</v>
      </c>
      <c r="B10" s="119" t="s">
        <v>8</v>
      </c>
      <c r="C10" s="119">
        <v>229</v>
      </c>
      <c r="D10" s="119">
        <v>163</v>
      </c>
      <c r="E10" s="119">
        <v>0</v>
      </c>
      <c r="F10" s="119">
        <v>0</v>
      </c>
      <c r="G10" s="194">
        <f>'TABLE-24'!M7+'TABLE-25'!M7</f>
        <v>296</v>
      </c>
      <c r="H10" s="194">
        <f>'TABLE-24'!N7+'TABLE-25'!N7</f>
        <v>114</v>
      </c>
      <c r="I10" s="119">
        <v>0</v>
      </c>
      <c r="J10" s="119">
        <v>0</v>
      </c>
      <c r="K10" s="119">
        <v>0</v>
      </c>
      <c r="L10" s="194">
        <f>'TABLE-8-IV'!F7+'TABLE-8-IV'!I7</f>
        <v>0</v>
      </c>
      <c r="M10" s="119">
        <v>0</v>
      </c>
      <c r="N10" s="119">
        <v>0</v>
      </c>
      <c r="O10" s="119">
        <v>57</v>
      </c>
      <c r="P10" s="194">
        <f>'TABLE-8-IV'!L7</f>
        <v>43</v>
      </c>
      <c r="Q10" s="119">
        <v>0</v>
      </c>
      <c r="R10" s="119">
        <v>0</v>
      </c>
      <c r="S10" s="194">
        <f>'TABLE-16'!J9</f>
        <v>5</v>
      </c>
      <c r="T10" s="194">
        <f>'TABLE-16'!K9</f>
        <v>1</v>
      </c>
      <c r="U10" s="194">
        <f>'TABLE16(I)'!J9</f>
        <v>56</v>
      </c>
      <c r="V10" s="194">
        <f>'TABLE16(I)'!K9</f>
        <v>0</v>
      </c>
    </row>
    <row r="11" spans="1:22" ht="13.5" customHeight="1">
      <c r="A11" s="118">
        <v>3</v>
      </c>
      <c r="B11" s="119" t="s">
        <v>9</v>
      </c>
      <c r="C11" s="119">
        <v>24672</v>
      </c>
      <c r="D11" s="119">
        <v>17978</v>
      </c>
      <c r="E11" s="119">
        <v>18978</v>
      </c>
      <c r="F11" s="119">
        <v>15672</v>
      </c>
      <c r="G11" s="194">
        <f>'TABLE-24'!M8+'TABLE-25'!M8</f>
        <v>15872</v>
      </c>
      <c r="H11" s="194">
        <f>'TABLE-24'!N8+'TABLE-25'!N8</f>
        <v>12068</v>
      </c>
      <c r="I11" s="119">
        <v>11</v>
      </c>
      <c r="J11" s="119">
        <v>4</v>
      </c>
      <c r="K11" s="119">
        <v>3392</v>
      </c>
      <c r="L11" s="194">
        <f>'TABLE-8-IV'!F8+'TABLE-8-IV'!I8</f>
        <v>892</v>
      </c>
      <c r="M11" s="119">
        <v>1062</v>
      </c>
      <c r="N11" s="119">
        <v>4468</v>
      </c>
      <c r="O11" s="119">
        <v>1091</v>
      </c>
      <c r="P11" s="194">
        <f>'TABLE-8-IV'!L8</f>
        <v>268</v>
      </c>
      <c r="Q11" s="119">
        <v>256</v>
      </c>
      <c r="R11" s="119">
        <v>196</v>
      </c>
      <c r="S11" s="194">
        <f>'TABLE-16'!J10</f>
        <v>299</v>
      </c>
      <c r="T11" s="194">
        <f>'TABLE-16'!K10</f>
        <v>30</v>
      </c>
      <c r="U11" s="194">
        <f>'TABLE16(I)'!J10</f>
        <v>297</v>
      </c>
      <c r="V11" s="194">
        <f>'TABLE16(I)'!K10</f>
        <v>196</v>
      </c>
    </row>
    <row r="12" spans="1:22" ht="13.5" customHeight="1">
      <c r="A12" s="118">
        <v>4</v>
      </c>
      <c r="B12" s="119" t="s">
        <v>10</v>
      </c>
      <c r="C12" s="119">
        <v>73828</v>
      </c>
      <c r="D12" s="119">
        <v>55127</v>
      </c>
      <c r="E12" s="119">
        <v>63556</v>
      </c>
      <c r="F12" s="119">
        <v>37701</v>
      </c>
      <c r="G12" s="194">
        <f>'TABLE-24'!M9+'TABLE-25'!M9</f>
        <v>26033</v>
      </c>
      <c r="H12" s="194">
        <f>'TABLE-24'!N9+'TABLE-25'!N9</f>
        <v>16417</v>
      </c>
      <c r="I12" s="119">
        <v>287</v>
      </c>
      <c r="J12" s="119">
        <v>24</v>
      </c>
      <c r="K12" s="119">
        <v>14477</v>
      </c>
      <c r="L12" s="194">
        <f>'TABLE-8-IV'!F9+'TABLE-8-IV'!I9</f>
        <v>5105</v>
      </c>
      <c r="M12" s="119">
        <v>3486</v>
      </c>
      <c r="N12" s="119">
        <v>1271</v>
      </c>
      <c r="O12" s="119">
        <v>5649</v>
      </c>
      <c r="P12" s="194">
        <f>'TABLE-8-IV'!L9</f>
        <v>2141</v>
      </c>
      <c r="Q12" s="119">
        <v>1507</v>
      </c>
      <c r="R12" s="119">
        <v>1377</v>
      </c>
      <c r="S12" s="194">
        <f>'TABLE-16'!J11</f>
        <v>1441</v>
      </c>
      <c r="T12" s="194">
        <f>'TABLE-16'!K11</f>
        <v>258</v>
      </c>
      <c r="U12" s="194">
        <f>'TABLE16(I)'!J11</f>
        <v>236</v>
      </c>
      <c r="V12" s="194">
        <f>'TABLE16(I)'!K11</f>
        <v>241</v>
      </c>
    </row>
    <row r="13" spans="1:22" ht="13.5" customHeight="1">
      <c r="A13" s="118">
        <v>5</v>
      </c>
      <c r="B13" s="119" t="s">
        <v>11</v>
      </c>
      <c r="C13" s="119">
        <v>24834</v>
      </c>
      <c r="D13" s="119">
        <v>13763</v>
      </c>
      <c r="E13" s="119">
        <v>15680</v>
      </c>
      <c r="F13" s="119">
        <v>8949</v>
      </c>
      <c r="G13" s="194">
        <f>'TABLE-24'!M10+'TABLE-25'!M10</f>
        <v>9940</v>
      </c>
      <c r="H13" s="194">
        <f>'TABLE-24'!N10+'TABLE-25'!N10</f>
        <v>5699</v>
      </c>
      <c r="I13" s="119">
        <v>20</v>
      </c>
      <c r="J13" s="119">
        <v>9</v>
      </c>
      <c r="K13" s="119">
        <v>3758</v>
      </c>
      <c r="L13" s="194">
        <f>'TABLE-8-IV'!F10+'TABLE-8-IV'!I10</f>
        <v>1227</v>
      </c>
      <c r="M13" s="119">
        <v>221</v>
      </c>
      <c r="N13" s="119">
        <v>207</v>
      </c>
      <c r="O13" s="119">
        <v>981</v>
      </c>
      <c r="P13" s="194">
        <f>'TABLE-8-IV'!L10</f>
        <v>294</v>
      </c>
      <c r="Q13" s="119">
        <v>1485</v>
      </c>
      <c r="R13" s="119">
        <v>786</v>
      </c>
      <c r="S13" s="194">
        <f>'TABLE-16'!J12</f>
        <v>146</v>
      </c>
      <c r="T13" s="194">
        <f>'TABLE-16'!K12</f>
        <v>34</v>
      </c>
      <c r="U13" s="194">
        <f>'TABLE16(I)'!J12</f>
        <v>703</v>
      </c>
      <c r="V13" s="194">
        <f>'TABLE16(I)'!K12</f>
        <v>235</v>
      </c>
    </row>
    <row r="14" spans="1:22" ht="13.5" customHeight="1">
      <c r="A14" s="118">
        <v>6</v>
      </c>
      <c r="B14" s="119" t="s">
        <v>12</v>
      </c>
      <c r="C14" s="119">
        <v>6211</v>
      </c>
      <c r="D14" s="119">
        <v>4194</v>
      </c>
      <c r="E14" s="119">
        <v>1562</v>
      </c>
      <c r="F14" s="119">
        <v>1454</v>
      </c>
      <c r="G14" s="194">
        <f>'TABLE-24'!M11+'TABLE-25'!M11</f>
        <v>3633</v>
      </c>
      <c r="H14" s="194">
        <f>'TABLE-24'!N11+'TABLE-25'!N11</f>
        <v>2239</v>
      </c>
      <c r="I14" s="119">
        <v>97</v>
      </c>
      <c r="J14" s="119">
        <v>5</v>
      </c>
      <c r="K14" s="119">
        <v>270</v>
      </c>
      <c r="L14" s="194">
        <f>'TABLE-8-IV'!F11+'TABLE-8-IV'!I11</f>
        <v>162</v>
      </c>
      <c r="M14" s="119">
        <v>130</v>
      </c>
      <c r="N14" s="119">
        <v>61</v>
      </c>
      <c r="O14" s="119">
        <v>572</v>
      </c>
      <c r="P14" s="194">
        <f>'TABLE-8-IV'!L11</f>
        <v>141</v>
      </c>
      <c r="Q14" s="119">
        <v>116</v>
      </c>
      <c r="R14" s="119">
        <v>141</v>
      </c>
      <c r="S14" s="194">
        <f>'TABLE-16'!J13</f>
        <v>80</v>
      </c>
      <c r="T14" s="194">
        <f>'TABLE-16'!K13</f>
        <v>14</v>
      </c>
      <c r="U14" s="194">
        <f>'TABLE16(I)'!J13</f>
        <v>93</v>
      </c>
      <c r="V14" s="194">
        <f>'TABLE16(I)'!K13</f>
        <v>15</v>
      </c>
    </row>
    <row r="15" spans="1:22" s="104" customFormat="1" ht="13.5" customHeight="1">
      <c r="A15" s="55">
        <v>7</v>
      </c>
      <c r="B15" s="58" t="s">
        <v>13</v>
      </c>
      <c r="C15" s="58">
        <v>103405</v>
      </c>
      <c r="D15" s="58">
        <v>59708</v>
      </c>
      <c r="E15" s="58">
        <v>71309</v>
      </c>
      <c r="F15" s="58">
        <v>30215</v>
      </c>
      <c r="G15" s="194">
        <f>'TABLE-24'!M12+'TABLE-25'!M12</f>
        <v>47021</v>
      </c>
      <c r="H15" s="194">
        <f>'TABLE-24'!N12+'TABLE-25'!N12</f>
        <v>17420</v>
      </c>
      <c r="I15" s="58">
        <v>196</v>
      </c>
      <c r="J15" s="58">
        <v>28</v>
      </c>
      <c r="K15" s="58">
        <v>11984</v>
      </c>
      <c r="L15" s="194">
        <f>'TABLE-8-IV'!F12+'TABLE-8-IV'!I12</f>
        <v>6422</v>
      </c>
      <c r="M15" s="58">
        <v>5021</v>
      </c>
      <c r="N15" s="58">
        <v>1579</v>
      </c>
      <c r="O15" s="58">
        <v>6008</v>
      </c>
      <c r="P15" s="194">
        <f>'TABLE-8-IV'!L12</f>
        <v>2659</v>
      </c>
      <c r="Q15" s="58">
        <v>5028</v>
      </c>
      <c r="R15" s="58">
        <v>3978</v>
      </c>
      <c r="S15" s="194">
        <f>'TABLE-16'!J14</f>
        <v>1537</v>
      </c>
      <c r="T15" s="194">
        <f>'TABLE-16'!K14</f>
        <v>590</v>
      </c>
      <c r="U15" s="194">
        <f>'TABLE16(I)'!J14</f>
        <v>2729</v>
      </c>
      <c r="V15" s="194">
        <f>'TABLE16(I)'!K14</f>
        <v>1030</v>
      </c>
    </row>
    <row r="16" spans="1:22" s="104" customFormat="1" ht="13.5" customHeight="1">
      <c r="A16" s="55">
        <v>8</v>
      </c>
      <c r="B16" s="58" t="s">
        <v>164</v>
      </c>
      <c r="C16" s="58">
        <v>1343</v>
      </c>
      <c r="D16" s="58">
        <v>1390</v>
      </c>
      <c r="E16" s="58">
        <v>91</v>
      </c>
      <c r="F16" s="58">
        <v>103</v>
      </c>
      <c r="G16" s="194">
        <f>'TABLE-24'!M13+'TABLE-25'!M13</f>
        <v>583</v>
      </c>
      <c r="H16" s="194">
        <f>'TABLE-24'!N13+'TABLE-25'!N13</f>
        <v>332</v>
      </c>
      <c r="I16" s="58">
        <v>9</v>
      </c>
      <c r="J16" s="58">
        <v>46</v>
      </c>
      <c r="K16" s="58">
        <v>0</v>
      </c>
      <c r="L16" s="194">
        <f>'TABLE-8-IV'!F13+'TABLE-8-IV'!I13</f>
        <v>37</v>
      </c>
      <c r="M16" s="58">
        <v>5</v>
      </c>
      <c r="N16" s="58">
        <v>23</v>
      </c>
      <c r="O16" s="58">
        <v>136</v>
      </c>
      <c r="P16" s="194">
        <f>'TABLE-8-IV'!L13</f>
        <v>32</v>
      </c>
      <c r="Q16" s="58">
        <v>10</v>
      </c>
      <c r="R16" s="58">
        <v>29</v>
      </c>
      <c r="S16" s="194">
        <f>'TABLE-16'!J15</f>
        <v>50</v>
      </c>
      <c r="T16" s="194">
        <f>'TABLE-16'!K15</f>
        <v>6</v>
      </c>
      <c r="U16" s="194">
        <f>'TABLE16(I)'!J15</f>
        <v>0</v>
      </c>
      <c r="V16" s="194">
        <f>'TABLE16(I)'!K15</f>
        <v>0</v>
      </c>
    </row>
    <row r="17" spans="1:22" ht="13.5" customHeight="1">
      <c r="A17" s="118">
        <v>9</v>
      </c>
      <c r="B17" s="119" t="s">
        <v>14</v>
      </c>
      <c r="C17" s="119">
        <v>4676</v>
      </c>
      <c r="D17" s="119">
        <v>4010</v>
      </c>
      <c r="E17" s="119">
        <v>1951</v>
      </c>
      <c r="F17" s="119">
        <v>2745</v>
      </c>
      <c r="G17" s="194">
        <f>'TABLE-24'!M14+'TABLE-25'!M14</f>
        <v>2286</v>
      </c>
      <c r="H17" s="194">
        <f>'TABLE-24'!N14+'TABLE-25'!N14</f>
        <v>1252</v>
      </c>
      <c r="I17" s="119">
        <v>62</v>
      </c>
      <c r="J17" s="119">
        <v>4</v>
      </c>
      <c r="K17" s="119">
        <v>705</v>
      </c>
      <c r="L17" s="194">
        <f>'TABLE-8-IV'!F14+'TABLE-8-IV'!I14</f>
        <v>153</v>
      </c>
      <c r="M17" s="119">
        <v>86</v>
      </c>
      <c r="N17" s="119">
        <v>19</v>
      </c>
      <c r="O17" s="119">
        <v>841</v>
      </c>
      <c r="P17" s="194">
        <f>'TABLE-8-IV'!L14</f>
        <v>180</v>
      </c>
      <c r="Q17" s="119">
        <v>63</v>
      </c>
      <c r="R17" s="119">
        <v>69</v>
      </c>
      <c r="S17" s="194">
        <f>'TABLE-16'!J16</f>
        <v>150</v>
      </c>
      <c r="T17" s="194">
        <f>'TABLE-16'!K16</f>
        <v>18</v>
      </c>
      <c r="U17" s="194">
        <f>'TABLE16(I)'!J16</f>
        <v>20</v>
      </c>
      <c r="V17" s="194">
        <f>'TABLE16(I)'!K16</f>
        <v>247</v>
      </c>
    </row>
    <row r="18" spans="1:22" ht="13.5" customHeight="1">
      <c r="A18" s="118">
        <v>10</v>
      </c>
      <c r="B18" s="119" t="s">
        <v>15</v>
      </c>
      <c r="C18" s="119">
        <v>1925</v>
      </c>
      <c r="D18" s="119">
        <v>898</v>
      </c>
      <c r="E18" s="119">
        <v>425</v>
      </c>
      <c r="F18" s="119">
        <v>225</v>
      </c>
      <c r="G18" s="194">
        <f>'TABLE-24'!M15+'TABLE-25'!M15</f>
        <v>390</v>
      </c>
      <c r="H18" s="194">
        <f>'TABLE-24'!N15+'TABLE-25'!N15</f>
        <v>173</v>
      </c>
      <c r="I18" s="119">
        <v>4</v>
      </c>
      <c r="J18" s="119">
        <v>3</v>
      </c>
      <c r="K18" s="119">
        <v>28</v>
      </c>
      <c r="L18" s="194">
        <f>'TABLE-8-IV'!F15+'TABLE-8-IV'!I15</f>
        <v>61</v>
      </c>
      <c r="M18" s="119">
        <v>3</v>
      </c>
      <c r="N18" s="119">
        <v>3</v>
      </c>
      <c r="O18" s="119">
        <v>20</v>
      </c>
      <c r="P18" s="194">
        <f>'TABLE-8-IV'!L15</f>
        <v>17</v>
      </c>
      <c r="Q18" s="119">
        <v>70</v>
      </c>
      <c r="R18" s="119">
        <v>17</v>
      </c>
      <c r="S18" s="194">
        <f>'TABLE-16'!J17</f>
        <v>29</v>
      </c>
      <c r="T18" s="194">
        <f>'TABLE-16'!K17</f>
        <v>6</v>
      </c>
      <c r="U18" s="194">
        <f>'TABLE16(I)'!J17</f>
        <v>50</v>
      </c>
      <c r="V18" s="194">
        <f>'TABLE16(I)'!K17</f>
        <v>14</v>
      </c>
    </row>
    <row r="19" spans="1:22" ht="13.5" customHeight="1">
      <c r="A19" s="118">
        <v>11</v>
      </c>
      <c r="B19" s="119" t="s">
        <v>16</v>
      </c>
      <c r="C19" s="119">
        <v>1949</v>
      </c>
      <c r="D19" s="119">
        <v>704</v>
      </c>
      <c r="E19" s="119">
        <v>23</v>
      </c>
      <c r="F19" s="119">
        <v>5</v>
      </c>
      <c r="G19" s="194">
        <f>'TABLE-24'!M16+'TABLE-25'!M16</f>
        <v>2040</v>
      </c>
      <c r="H19" s="194">
        <f>'TABLE-24'!N16+'TABLE-25'!N16</f>
        <v>450</v>
      </c>
      <c r="I19" s="119">
        <v>0</v>
      </c>
      <c r="J19" s="119">
        <v>0</v>
      </c>
      <c r="K19" s="119">
        <v>11</v>
      </c>
      <c r="L19" s="194">
        <f>'TABLE-8-IV'!F16+'TABLE-8-IV'!I16</f>
        <v>0</v>
      </c>
      <c r="M19" s="119">
        <v>0</v>
      </c>
      <c r="N19" s="119">
        <v>0</v>
      </c>
      <c r="O19" s="119">
        <v>249</v>
      </c>
      <c r="P19" s="194">
        <f>'TABLE-8-IV'!L16</f>
        <v>0</v>
      </c>
      <c r="Q19" s="119">
        <v>3</v>
      </c>
      <c r="R19" s="119">
        <v>1</v>
      </c>
      <c r="S19" s="194">
        <f>'TABLE-16'!J18</f>
        <v>0</v>
      </c>
      <c r="T19" s="194">
        <f>'TABLE-16'!K18</f>
        <v>0</v>
      </c>
      <c r="U19" s="194">
        <f>'TABLE16(I)'!J18</f>
        <v>0</v>
      </c>
      <c r="V19" s="194">
        <f>'TABLE16(I)'!K18</f>
        <v>0</v>
      </c>
    </row>
    <row r="20" spans="1:22" ht="13.5" customHeight="1">
      <c r="A20" s="118">
        <v>12</v>
      </c>
      <c r="B20" s="119" t="s">
        <v>17</v>
      </c>
      <c r="C20" s="119">
        <v>8952</v>
      </c>
      <c r="D20" s="119">
        <v>7223</v>
      </c>
      <c r="E20" s="119">
        <v>4186</v>
      </c>
      <c r="F20" s="119">
        <v>4808</v>
      </c>
      <c r="G20" s="194">
        <f>'TABLE-24'!M17+'TABLE-25'!M17</f>
        <v>2614</v>
      </c>
      <c r="H20" s="194">
        <f>'TABLE-24'!N17+'TABLE-25'!N17</f>
        <v>1870</v>
      </c>
      <c r="I20" s="119">
        <v>0</v>
      </c>
      <c r="J20" s="119">
        <v>0</v>
      </c>
      <c r="K20" s="119">
        <v>441</v>
      </c>
      <c r="L20" s="194">
        <f>'TABLE-8-IV'!F17+'TABLE-8-IV'!I17</f>
        <v>178</v>
      </c>
      <c r="M20" s="119">
        <v>35</v>
      </c>
      <c r="N20" s="119">
        <v>7</v>
      </c>
      <c r="O20" s="119">
        <v>1326</v>
      </c>
      <c r="P20" s="194">
        <f>'TABLE-8-IV'!L17</f>
        <v>276</v>
      </c>
      <c r="Q20" s="119">
        <v>74</v>
      </c>
      <c r="R20" s="119">
        <v>59</v>
      </c>
      <c r="S20" s="194">
        <f>'TABLE-16'!J19</f>
        <v>285</v>
      </c>
      <c r="T20" s="194">
        <f>'TABLE-16'!K19</f>
        <v>21</v>
      </c>
      <c r="U20" s="194">
        <f>'TABLE16(I)'!J19</f>
        <v>762</v>
      </c>
      <c r="V20" s="194">
        <f>'TABLE16(I)'!K19</f>
        <v>112</v>
      </c>
    </row>
    <row r="21" spans="1:22" ht="13.5" customHeight="1">
      <c r="A21" s="118">
        <v>13</v>
      </c>
      <c r="B21" s="119" t="s">
        <v>166</v>
      </c>
      <c r="C21" s="119">
        <v>2441</v>
      </c>
      <c r="D21" s="119">
        <v>961</v>
      </c>
      <c r="E21" s="119">
        <v>448</v>
      </c>
      <c r="F21" s="119">
        <v>215</v>
      </c>
      <c r="G21" s="194">
        <f>'TABLE-24'!M18+'TABLE-25'!M18</f>
        <v>1207</v>
      </c>
      <c r="H21" s="194">
        <f>'TABLE-24'!N18+'TABLE-25'!N18</f>
        <v>548</v>
      </c>
      <c r="I21" s="119">
        <v>0</v>
      </c>
      <c r="J21" s="119">
        <v>0</v>
      </c>
      <c r="K21" s="119">
        <v>175</v>
      </c>
      <c r="L21" s="194">
        <f>'TABLE-8-IV'!F18+'TABLE-8-IV'!I18</f>
        <v>36</v>
      </c>
      <c r="M21" s="119">
        <v>20</v>
      </c>
      <c r="N21" s="119">
        <v>22</v>
      </c>
      <c r="O21" s="119">
        <v>463</v>
      </c>
      <c r="P21" s="194">
        <f>'TABLE-8-IV'!L18</f>
        <v>122</v>
      </c>
      <c r="Q21" s="119">
        <v>28</v>
      </c>
      <c r="R21" s="119">
        <v>27</v>
      </c>
      <c r="S21" s="194">
        <f>'TABLE-16'!J20</f>
        <v>25</v>
      </c>
      <c r="T21" s="194">
        <f>'TABLE-16'!K20</f>
        <v>3</v>
      </c>
      <c r="U21" s="194">
        <f>'TABLE16(I)'!J20</f>
        <v>75</v>
      </c>
      <c r="V21" s="194">
        <f>'TABLE16(I)'!K20</f>
        <v>29</v>
      </c>
    </row>
    <row r="22" spans="1:22" ht="13.5" customHeight="1">
      <c r="A22" s="118">
        <v>14</v>
      </c>
      <c r="B22" s="119" t="s">
        <v>78</v>
      </c>
      <c r="C22" s="119">
        <v>55947</v>
      </c>
      <c r="D22" s="119">
        <v>52262</v>
      </c>
      <c r="E22" s="119">
        <v>52947</v>
      </c>
      <c r="F22" s="119">
        <v>24212</v>
      </c>
      <c r="G22" s="194">
        <f>'TABLE-24'!M19+'TABLE-25'!M19</f>
        <v>20145</v>
      </c>
      <c r="H22" s="194">
        <f>'TABLE-24'!N19+'TABLE-25'!N19</f>
        <v>17232</v>
      </c>
      <c r="I22" s="119">
        <v>229</v>
      </c>
      <c r="J22" s="119">
        <v>19</v>
      </c>
      <c r="K22" s="119">
        <v>4948</v>
      </c>
      <c r="L22" s="194">
        <f>'TABLE-8-IV'!F19+'TABLE-8-IV'!I19</f>
        <v>1116</v>
      </c>
      <c r="M22" s="119">
        <v>2116</v>
      </c>
      <c r="N22" s="119">
        <v>4623</v>
      </c>
      <c r="O22" s="119">
        <v>2693</v>
      </c>
      <c r="P22" s="194">
        <f>'TABLE-8-IV'!L19</f>
        <v>358</v>
      </c>
      <c r="Q22" s="119">
        <v>1758</v>
      </c>
      <c r="R22" s="119">
        <v>1194</v>
      </c>
      <c r="S22" s="194">
        <f>'TABLE-16'!J21</f>
        <v>430</v>
      </c>
      <c r="T22" s="194">
        <f>'TABLE-16'!K21</f>
        <v>33</v>
      </c>
      <c r="U22" s="194">
        <f>'TABLE16(I)'!J21</f>
        <v>526</v>
      </c>
      <c r="V22" s="194">
        <f>'TABLE16(I)'!K21</f>
        <v>115</v>
      </c>
    </row>
    <row r="23" spans="1:22" ht="13.5" customHeight="1">
      <c r="A23" s="118">
        <v>15</v>
      </c>
      <c r="B23" s="119" t="s">
        <v>106</v>
      </c>
      <c r="C23" s="119">
        <v>3182</v>
      </c>
      <c r="D23" s="119">
        <v>1161</v>
      </c>
      <c r="E23" s="119">
        <v>603</v>
      </c>
      <c r="F23" s="119">
        <v>151</v>
      </c>
      <c r="G23" s="194">
        <f>'TABLE-24'!M20+'TABLE-25'!M20</f>
        <v>2746</v>
      </c>
      <c r="H23" s="194">
        <f>'TABLE-24'!N20+'TABLE-25'!N20</f>
        <v>1923</v>
      </c>
      <c r="I23" s="119">
        <v>13</v>
      </c>
      <c r="J23" s="119">
        <v>1</v>
      </c>
      <c r="K23" s="119">
        <v>407</v>
      </c>
      <c r="L23" s="194">
        <f>'TABLE-8-IV'!F20+'TABLE-8-IV'!I20</f>
        <v>143</v>
      </c>
      <c r="M23" s="119">
        <v>983</v>
      </c>
      <c r="N23" s="119">
        <v>960</v>
      </c>
      <c r="O23" s="119">
        <v>381</v>
      </c>
      <c r="P23" s="194">
        <f>'TABLE-8-IV'!L20</f>
        <v>112</v>
      </c>
      <c r="Q23" s="119">
        <v>226</v>
      </c>
      <c r="R23" s="119">
        <v>108</v>
      </c>
      <c r="S23" s="194">
        <f>'TABLE-16'!J22</f>
        <v>0</v>
      </c>
      <c r="T23" s="194">
        <f>'TABLE-16'!K22</f>
        <v>0</v>
      </c>
      <c r="U23" s="194">
        <f>'TABLE16(I)'!J22</f>
        <v>0</v>
      </c>
      <c r="V23" s="194">
        <f>'TABLE16(I)'!K22</f>
        <v>0</v>
      </c>
    </row>
    <row r="24" spans="1:22" s="104" customFormat="1" ht="13.5" customHeight="1">
      <c r="A24" s="55">
        <v>16</v>
      </c>
      <c r="B24" s="58" t="s">
        <v>20</v>
      </c>
      <c r="C24" s="58">
        <v>27262</v>
      </c>
      <c r="D24" s="58">
        <v>13574</v>
      </c>
      <c r="E24" s="58">
        <v>16825</v>
      </c>
      <c r="F24" s="58">
        <v>4770</v>
      </c>
      <c r="G24" s="194">
        <f>'TABLE-24'!M21+'TABLE-25'!M21</f>
        <v>11126</v>
      </c>
      <c r="H24" s="194">
        <f>'TABLE-24'!N21+'TABLE-25'!N21</f>
        <v>7231</v>
      </c>
      <c r="I24" s="58">
        <v>54</v>
      </c>
      <c r="J24" s="58">
        <v>32</v>
      </c>
      <c r="K24" s="58">
        <v>2839</v>
      </c>
      <c r="L24" s="194">
        <f>'TABLE-8-IV'!F21+'TABLE-8-IV'!I21</f>
        <v>2776</v>
      </c>
      <c r="M24" s="58">
        <v>6711</v>
      </c>
      <c r="N24" s="58">
        <v>2898</v>
      </c>
      <c r="O24" s="58">
        <v>1802</v>
      </c>
      <c r="P24" s="194">
        <f>'TABLE-8-IV'!L21</f>
        <v>744</v>
      </c>
      <c r="Q24" s="58">
        <v>882</v>
      </c>
      <c r="R24" s="58">
        <v>991</v>
      </c>
      <c r="S24" s="194">
        <f>'TABLE-16'!J23</f>
        <v>709</v>
      </c>
      <c r="T24" s="194">
        <f>'TABLE-16'!K23</f>
        <v>232</v>
      </c>
      <c r="U24" s="194">
        <f>'TABLE16(I)'!J23</f>
        <v>1022</v>
      </c>
      <c r="V24" s="194">
        <f>'TABLE16(I)'!K23</f>
        <v>534</v>
      </c>
    </row>
    <row r="25" spans="1:22" ht="13.5" customHeight="1">
      <c r="A25" s="118">
        <v>17</v>
      </c>
      <c r="B25" s="119" t="s">
        <v>21</v>
      </c>
      <c r="C25" s="119">
        <v>52380</v>
      </c>
      <c r="D25" s="119">
        <v>24372</v>
      </c>
      <c r="E25" s="119">
        <v>11880</v>
      </c>
      <c r="F25" s="119">
        <v>7898</v>
      </c>
      <c r="G25" s="194">
        <f>'TABLE-24'!M22+'TABLE-25'!M22</f>
        <v>24928</v>
      </c>
      <c r="H25" s="194">
        <f>'TABLE-24'!N22+'TABLE-25'!N22</f>
        <v>11187</v>
      </c>
      <c r="I25" s="119">
        <v>92</v>
      </c>
      <c r="J25" s="119">
        <v>6</v>
      </c>
      <c r="K25" s="119">
        <v>6784</v>
      </c>
      <c r="L25" s="194">
        <f>'TABLE-8-IV'!F22+'TABLE-8-IV'!I22</f>
        <v>2627</v>
      </c>
      <c r="M25" s="119">
        <v>302</v>
      </c>
      <c r="N25" s="119">
        <v>39</v>
      </c>
      <c r="O25" s="119">
        <v>3924</v>
      </c>
      <c r="P25" s="194">
        <f>'TABLE-8-IV'!L22</f>
        <v>1131</v>
      </c>
      <c r="Q25" s="119">
        <v>1034</v>
      </c>
      <c r="R25" s="119">
        <v>1031</v>
      </c>
      <c r="S25" s="194">
        <f>'TABLE-16'!J24</f>
        <v>1068</v>
      </c>
      <c r="T25" s="194">
        <f>'TABLE-16'!K24</f>
        <v>194</v>
      </c>
      <c r="U25" s="194">
        <f>'TABLE16(I)'!J24</f>
        <v>1215</v>
      </c>
      <c r="V25" s="194">
        <f>'TABLE16(I)'!K24</f>
        <v>289</v>
      </c>
    </row>
    <row r="26" spans="1:22" ht="13.5" customHeight="1">
      <c r="A26" s="118">
        <v>18</v>
      </c>
      <c r="B26" s="119" t="s">
        <v>19</v>
      </c>
      <c r="C26" s="119">
        <v>115</v>
      </c>
      <c r="D26" s="119">
        <v>100</v>
      </c>
      <c r="E26" s="119">
        <v>0</v>
      </c>
      <c r="F26" s="119">
        <v>0</v>
      </c>
      <c r="G26" s="194">
        <f>'TABLE-24'!M23+'TABLE-25'!M23</f>
        <v>92</v>
      </c>
      <c r="H26" s="194">
        <f>'TABLE-24'!N23+'TABLE-25'!N23</f>
        <v>96</v>
      </c>
      <c r="I26" s="119">
        <v>0</v>
      </c>
      <c r="J26" s="119">
        <v>0</v>
      </c>
      <c r="K26" s="119">
        <v>0</v>
      </c>
      <c r="L26" s="194">
        <f>'TABLE-8-IV'!F23+'TABLE-8-IV'!I23</f>
        <v>0</v>
      </c>
      <c r="M26" s="119">
        <v>0</v>
      </c>
      <c r="N26" s="119">
        <v>0</v>
      </c>
      <c r="O26" s="119">
        <v>16</v>
      </c>
      <c r="P26" s="194">
        <f>'TABLE-8-IV'!L23</f>
        <v>3</v>
      </c>
      <c r="Q26" s="119">
        <v>0</v>
      </c>
      <c r="R26" s="119">
        <v>0</v>
      </c>
      <c r="S26" s="194">
        <f>'TABLE-16'!J25</f>
        <v>5</v>
      </c>
      <c r="T26" s="194">
        <f>'TABLE-16'!K25</f>
        <v>0</v>
      </c>
      <c r="U26" s="194">
        <f>'TABLE16(I)'!J25</f>
        <v>2</v>
      </c>
      <c r="V26" s="194">
        <f>'TABLE16(I)'!K25</f>
        <v>0</v>
      </c>
    </row>
    <row r="27" spans="1:22" ht="13.5" customHeight="1">
      <c r="A27" s="118">
        <v>19</v>
      </c>
      <c r="B27" s="119" t="s">
        <v>126</v>
      </c>
      <c r="C27" s="119">
        <v>578</v>
      </c>
      <c r="D27" s="119">
        <v>589</v>
      </c>
      <c r="E27" s="119">
        <v>404</v>
      </c>
      <c r="F27" s="119">
        <v>278</v>
      </c>
      <c r="G27" s="194">
        <f>'TABLE-24'!M24+'TABLE-25'!M24</f>
        <v>470</v>
      </c>
      <c r="H27" s="194">
        <f>'TABLE-24'!N24+'TABLE-25'!N24</f>
        <v>586</v>
      </c>
      <c r="I27" s="119">
        <v>0</v>
      </c>
      <c r="J27" s="119">
        <v>0</v>
      </c>
      <c r="K27" s="119">
        <v>0</v>
      </c>
      <c r="L27" s="194">
        <f>'TABLE-8-IV'!F24+'TABLE-8-IV'!I24</f>
        <v>0</v>
      </c>
      <c r="M27" s="119">
        <v>0</v>
      </c>
      <c r="N27" s="119">
        <v>0</v>
      </c>
      <c r="O27" s="119">
        <v>104</v>
      </c>
      <c r="P27" s="194">
        <f>'TABLE-8-IV'!L24</f>
        <v>28</v>
      </c>
      <c r="Q27" s="119">
        <v>26</v>
      </c>
      <c r="R27" s="119">
        <v>9</v>
      </c>
      <c r="S27" s="194">
        <f>'TABLE-16'!J26</f>
        <v>22</v>
      </c>
      <c r="T27" s="194">
        <f>'TABLE-16'!K26</f>
        <v>4</v>
      </c>
      <c r="U27" s="194">
        <f>'TABLE16(I)'!J26</f>
        <v>0</v>
      </c>
      <c r="V27" s="194">
        <f>'TABLE16(I)'!K26</f>
        <v>0</v>
      </c>
    </row>
    <row r="28" spans="1:22" s="353" customFormat="1" ht="13.5" customHeight="1">
      <c r="A28" s="351"/>
      <c r="B28" s="352" t="s">
        <v>226</v>
      </c>
      <c r="C28" s="352">
        <f>SUM(C9:C27)</f>
        <v>477657</v>
      </c>
      <c r="D28" s="352">
        <f aca="true" t="shared" si="0" ref="D28:V28">SUM(D9:D27)</f>
        <v>296530</v>
      </c>
      <c r="E28" s="352">
        <f t="shared" si="0"/>
        <v>293884</v>
      </c>
      <c r="F28" s="352">
        <f t="shared" si="0"/>
        <v>155383</v>
      </c>
      <c r="G28" s="352">
        <f t="shared" si="0"/>
        <v>200243</v>
      </c>
      <c r="H28" s="352">
        <f t="shared" si="0"/>
        <v>111478</v>
      </c>
      <c r="I28" s="352">
        <f t="shared" si="0"/>
        <v>1416</v>
      </c>
      <c r="J28" s="352">
        <f t="shared" si="0"/>
        <v>224</v>
      </c>
      <c r="K28" s="352">
        <f t="shared" si="0"/>
        <v>62655</v>
      </c>
      <c r="L28" s="201">
        <f t="shared" si="0"/>
        <v>24311</v>
      </c>
      <c r="M28" s="352">
        <f t="shared" si="0"/>
        <v>22934</v>
      </c>
      <c r="N28" s="352">
        <f t="shared" si="0"/>
        <v>17211</v>
      </c>
      <c r="O28" s="352">
        <f t="shared" si="0"/>
        <v>29338</v>
      </c>
      <c r="P28" s="201">
        <f>SUM(P9:P27)</f>
        <v>9462</v>
      </c>
      <c r="Q28" s="352">
        <f t="shared" si="0"/>
        <v>13981</v>
      </c>
      <c r="R28" s="352">
        <f t="shared" si="0"/>
        <v>10604</v>
      </c>
      <c r="S28" s="201">
        <f t="shared" si="0"/>
        <v>6994</v>
      </c>
      <c r="T28" s="201">
        <f t="shared" si="0"/>
        <v>1832</v>
      </c>
      <c r="U28" s="201">
        <f t="shared" si="0"/>
        <v>9211</v>
      </c>
      <c r="V28" s="201">
        <f t="shared" si="0"/>
        <v>3414</v>
      </c>
    </row>
    <row r="29" spans="1:22" ht="13.5" customHeight="1">
      <c r="A29" s="55">
        <v>20</v>
      </c>
      <c r="B29" s="119" t="s">
        <v>23</v>
      </c>
      <c r="C29" s="119">
        <v>45</v>
      </c>
      <c r="D29" s="119">
        <v>36</v>
      </c>
      <c r="E29" s="119">
        <v>0</v>
      </c>
      <c r="F29" s="119">
        <v>0</v>
      </c>
      <c r="G29" s="194">
        <f>'TABLE-24'!M26+'TABLE-25'!M26</f>
        <v>23</v>
      </c>
      <c r="H29" s="194">
        <f>'TABLE-24'!N26+'TABLE-25'!N26</f>
        <v>26</v>
      </c>
      <c r="I29" s="119">
        <v>5</v>
      </c>
      <c r="J29" s="119">
        <v>25</v>
      </c>
      <c r="K29" s="119">
        <v>0</v>
      </c>
      <c r="L29" s="194">
        <f>'TABLE-8-IV'!F26+'TABLE-8-IV'!I26</f>
        <v>0</v>
      </c>
      <c r="M29" s="119">
        <v>0</v>
      </c>
      <c r="N29" s="119">
        <v>0</v>
      </c>
      <c r="O29" s="119">
        <v>32</v>
      </c>
      <c r="P29" s="194">
        <f>'TABLE-8-IV'!L26</f>
        <v>0</v>
      </c>
      <c r="Q29" s="119">
        <v>0</v>
      </c>
      <c r="R29" s="119">
        <v>0</v>
      </c>
      <c r="S29" s="194">
        <f>'TABLE-16'!J28</f>
        <v>0</v>
      </c>
      <c r="T29" s="194">
        <f>'TABLE-16'!K28</f>
        <v>0</v>
      </c>
      <c r="U29" s="194">
        <f>'TABLE16(I)'!J28</f>
        <v>2</v>
      </c>
      <c r="V29" s="194">
        <f>'TABLE16(I)'!K28</f>
        <v>0</v>
      </c>
    </row>
    <row r="30" spans="1:22" ht="13.5" customHeight="1">
      <c r="A30" s="55">
        <v>21</v>
      </c>
      <c r="B30" s="119" t="s">
        <v>274</v>
      </c>
      <c r="C30" s="119">
        <v>0</v>
      </c>
      <c r="D30" s="119">
        <v>0</v>
      </c>
      <c r="E30" s="119">
        <v>0</v>
      </c>
      <c r="F30" s="119">
        <v>0</v>
      </c>
      <c r="G30" s="194">
        <f>'TABLE-24'!M27+'TABLE-25'!M27</f>
        <v>48</v>
      </c>
      <c r="H30" s="194">
        <f>'TABLE-24'!N27+'TABLE-25'!N27</f>
        <v>152</v>
      </c>
      <c r="I30" s="119">
        <v>0</v>
      </c>
      <c r="J30" s="119">
        <v>0</v>
      </c>
      <c r="K30" s="119">
        <v>19</v>
      </c>
      <c r="L30" s="194">
        <f>'TABLE-8-IV'!F27+'TABLE-8-IV'!I27</f>
        <v>0</v>
      </c>
      <c r="M30" s="119">
        <v>0</v>
      </c>
      <c r="N30" s="119">
        <v>0</v>
      </c>
      <c r="O30" s="119">
        <v>19</v>
      </c>
      <c r="P30" s="194">
        <f>'TABLE-8-IV'!L27</f>
        <v>0</v>
      </c>
      <c r="Q30" s="119">
        <v>0</v>
      </c>
      <c r="R30" s="119">
        <v>0</v>
      </c>
      <c r="S30" s="194">
        <f>'TABLE-16'!J29</f>
        <v>0</v>
      </c>
      <c r="T30" s="194">
        <f>'TABLE-16'!K29</f>
        <v>0</v>
      </c>
      <c r="U30" s="194">
        <f>'TABLE16(I)'!J29</f>
        <v>0</v>
      </c>
      <c r="V30" s="194">
        <f>'TABLE16(I)'!K29</f>
        <v>0</v>
      </c>
    </row>
    <row r="31" spans="1:22" ht="13.5" customHeight="1">
      <c r="A31" s="55">
        <v>22</v>
      </c>
      <c r="B31" s="119" t="s">
        <v>171</v>
      </c>
      <c r="C31" s="119">
        <v>55</v>
      </c>
      <c r="D31" s="119">
        <v>191</v>
      </c>
      <c r="E31" s="119">
        <v>0</v>
      </c>
      <c r="F31" s="119">
        <v>0</v>
      </c>
      <c r="G31" s="194">
        <f>'TABLE-24'!M28+'TABLE-25'!M28</f>
        <v>235</v>
      </c>
      <c r="H31" s="194">
        <f>'TABLE-24'!N28+'TABLE-25'!N28</f>
        <v>156</v>
      </c>
      <c r="I31" s="119">
        <v>3</v>
      </c>
      <c r="J31" s="119">
        <v>0</v>
      </c>
      <c r="K31" s="119">
        <v>0</v>
      </c>
      <c r="L31" s="194">
        <f>'TABLE-8-IV'!F28+'TABLE-8-IV'!I28</f>
        <v>0</v>
      </c>
      <c r="M31" s="119">
        <v>0</v>
      </c>
      <c r="N31" s="119">
        <v>0</v>
      </c>
      <c r="O31" s="119">
        <v>19</v>
      </c>
      <c r="P31" s="194">
        <f>'TABLE-8-IV'!L28</f>
        <v>0</v>
      </c>
      <c r="Q31" s="119">
        <v>60</v>
      </c>
      <c r="R31" s="119">
        <v>19</v>
      </c>
      <c r="S31" s="194">
        <f>'TABLE-16'!J30</f>
        <v>37</v>
      </c>
      <c r="T31" s="194">
        <f>'TABLE-16'!K30</f>
        <v>3</v>
      </c>
      <c r="U31" s="194">
        <f>'TABLE16(I)'!J30</f>
        <v>0</v>
      </c>
      <c r="V31" s="194">
        <f>'TABLE16(I)'!K30</f>
        <v>0</v>
      </c>
    </row>
    <row r="32" spans="1:22" ht="13.5" customHeight="1">
      <c r="A32" s="55">
        <v>23</v>
      </c>
      <c r="B32" s="119" t="s">
        <v>22</v>
      </c>
      <c r="C32" s="119">
        <v>106</v>
      </c>
      <c r="D32" s="119">
        <v>58</v>
      </c>
      <c r="E32" s="119">
        <v>0</v>
      </c>
      <c r="F32" s="119">
        <v>0</v>
      </c>
      <c r="G32" s="194">
        <f>'TABLE-24'!M29+'TABLE-25'!M29</f>
        <v>82</v>
      </c>
      <c r="H32" s="194">
        <f>'TABLE-24'!N29+'TABLE-25'!N29</f>
        <v>49</v>
      </c>
      <c r="I32" s="119">
        <v>0</v>
      </c>
      <c r="J32" s="119">
        <v>0</v>
      </c>
      <c r="K32" s="119">
        <v>0</v>
      </c>
      <c r="L32" s="194">
        <f>'TABLE-8-IV'!F29+'TABLE-8-IV'!I29</f>
        <v>0</v>
      </c>
      <c r="M32" s="119">
        <v>0</v>
      </c>
      <c r="N32" s="119">
        <v>0</v>
      </c>
      <c r="O32" s="119">
        <v>41</v>
      </c>
      <c r="P32" s="194">
        <f>'TABLE-8-IV'!L29</f>
        <v>16</v>
      </c>
      <c r="Q32" s="119">
        <v>0</v>
      </c>
      <c r="R32" s="119">
        <v>0</v>
      </c>
      <c r="S32" s="194">
        <f>'TABLE-16'!J31</f>
        <v>12</v>
      </c>
      <c r="T32" s="194">
        <f>'TABLE-16'!K31</f>
        <v>4</v>
      </c>
      <c r="U32" s="194">
        <f>'TABLE16(I)'!J31</f>
        <v>46</v>
      </c>
      <c r="V32" s="194">
        <f>'TABLE16(I)'!K31</f>
        <v>15</v>
      </c>
    </row>
    <row r="33" spans="1:22" s="104" customFormat="1" ht="13.5" customHeight="1">
      <c r="A33" s="55">
        <v>24</v>
      </c>
      <c r="B33" s="58" t="s">
        <v>143</v>
      </c>
      <c r="C33" s="58">
        <v>987</v>
      </c>
      <c r="D33" s="58">
        <v>607</v>
      </c>
      <c r="E33" s="58">
        <v>203</v>
      </c>
      <c r="F33" s="58">
        <v>106</v>
      </c>
      <c r="G33" s="194">
        <f>'TABLE-24'!M30+'TABLE-25'!M30</f>
        <v>373</v>
      </c>
      <c r="H33" s="194">
        <f>'TABLE-24'!N30+'TABLE-25'!N30</f>
        <v>341</v>
      </c>
      <c r="I33" s="58">
        <v>16</v>
      </c>
      <c r="J33" s="58">
        <v>11</v>
      </c>
      <c r="K33" s="58">
        <v>29</v>
      </c>
      <c r="L33" s="194">
        <f>'TABLE-8-IV'!F30+'TABLE-8-IV'!I30</f>
        <v>14</v>
      </c>
      <c r="M33" s="58">
        <v>92</v>
      </c>
      <c r="N33" s="58">
        <v>28</v>
      </c>
      <c r="O33" s="58">
        <v>160</v>
      </c>
      <c r="P33" s="194">
        <f>'TABLE-8-IV'!L30</f>
        <v>44</v>
      </c>
      <c r="Q33" s="58">
        <v>5</v>
      </c>
      <c r="R33" s="58">
        <v>11</v>
      </c>
      <c r="S33" s="194">
        <f>'TABLE-16'!J32</f>
        <v>0</v>
      </c>
      <c r="T33" s="194">
        <f>'TABLE-16'!K32</f>
        <v>4</v>
      </c>
      <c r="U33" s="194">
        <f>'TABLE16(I)'!J32</f>
        <v>63</v>
      </c>
      <c r="V33" s="194">
        <f>'TABLE16(I)'!K32</f>
        <v>14</v>
      </c>
    </row>
    <row r="34" spans="1:22" ht="13.5" customHeight="1">
      <c r="A34" s="55">
        <v>25</v>
      </c>
      <c r="B34" s="119" t="s">
        <v>18</v>
      </c>
      <c r="C34" s="119">
        <v>205200</v>
      </c>
      <c r="D34" s="119">
        <v>134966</v>
      </c>
      <c r="E34" s="119">
        <v>75940</v>
      </c>
      <c r="F34" s="119">
        <v>25630</v>
      </c>
      <c r="G34" s="194">
        <f>'TABLE-24'!M31+'TABLE-25'!M31</f>
        <v>71848</v>
      </c>
      <c r="H34" s="194">
        <f>'TABLE-24'!N31+'TABLE-25'!N31</f>
        <v>30082</v>
      </c>
      <c r="I34" s="119">
        <v>19</v>
      </c>
      <c r="J34" s="119">
        <v>3</v>
      </c>
      <c r="K34" s="119">
        <v>25545</v>
      </c>
      <c r="L34" s="194">
        <f>'TABLE-8-IV'!F31+'TABLE-8-IV'!I31</f>
        <v>10630</v>
      </c>
      <c r="M34" s="119">
        <v>1648</v>
      </c>
      <c r="N34" s="119">
        <v>2320</v>
      </c>
      <c r="O34" s="119">
        <v>8100</v>
      </c>
      <c r="P34" s="194">
        <f>'TABLE-8-IV'!L31</f>
        <v>2577</v>
      </c>
      <c r="Q34" s="119">
        <v>35414</v>
      </c>
      <c r="R34" s="119">
        <v>12250</v>
      </c>
      <c r="S34" s="194">
        <f>'TABLE-16'!J33</f>
        <v>1338</v>
      </c>
      <c r="T34" s="194">
        <f>'TABLE-16'!K33</f>
        <v>575</v>
      </c>
      <c r="U34" s="194">
        <f>'TABLE16(I)'!J33</f>
        <v>1540</v>
      </c>
      <c r="V34" s="194">
        <f>'TABLE16(I)'!K33</f>
        <v>668</v>
      </c>
    </row>
    <row r="35" spans="1:22" ht="13.5" customHeight="1">
      <c r="A35" s="55">
        <v>26</v>
      </c>
      <c r="B35" s="119" t="s">
        <v>105</v>
      </c>
      <c r="C35" s="119">
        <v>202686</v>
      </c>
      <c r="D35" s="119">
        <v>171479</v>
      </c>
      <c r="E35" s="119">
        <v>71453</v>
      </c>
      <c r="F35" s="119">
        <v>24267</v>
      </c>
      <c r="G35" s="194">
        <f>'TABLE-24'!M32+'TABLE-25'!M32</f>
        <v>80721</v>
      </c>
      <c r="H35" s="194">
        <f>'TABLE-24'!N32+'TABLE-25'!N32</f>
        <v>35175</v>
      </c>
      <c r="I35" s="119">
        <v>4948</v>
      </c>
      <c r="J35" s="119">
        <v>637</v>
      </c>
      <c r="K35" s="119">
        <v>13622</v>
      </c>
      <c r="L35" s="194">
        <f>'TABLE-8-IV'!F32+'TABLE-8-IV'!I32</f>
        <v>4864</v>
      </c>
      <c r="M35" s="119">
        <v>8996</v>
      </c>
      <c r="N35" s="119">
        <v>4499</v>
      </c>
      <c r="O35" s="119">
        <v>6805</v>
      </c>
      <c r="P35" s="194">
        <f>'TABLE-8-IV'!L32</f>
        <v>2544</v>
      </c>
      <c r="Q35" s="119">
        <v>4323</v>
      </c>
      <c r="R35" s="119">
        <v>3483</v>
      </c>
      <c r="S35" s="194">
        <f>'TABLE-16'!J34</f>
        <v>1196</v>
      </c>
      <c r="T35" s="194">
        <f>'TABLE-16'!K34</f>
        <v>395</v>
      </c>
      <c r="U35" s="194">
        <f>'TABLE16(I)'!J34</f>
        <v>5887</v>
      </c>
      <c r="V35" s="194">
        <f>'TABLE16(I)'!K34</f>
        <v>1942</v>
      </c>
    </row>
    <row r="36" spans="1:22" s="353" customFormat="1" ht="13.5" customHeight="1">
      <c r="A36" s="351"/>
      <c r="B36" s="352" t="s">
        <v>228</v>
      </c>
      <c r="C36" s="352">
        <f aca="true" t="shared" si="1" ref="C36:V36">SUM(C29:C35)</f>
        <v>409079</v>
      </c>
      <c r="D36" s="352">
        <f t="shared" si="1"/>
        <v>307337</v>
      </c>
      <c r="E36" s="352">
        <f t="shared" si="1"/>
        <v>147596</v>
      </c>
      <c r="F36" s="352">
        <f t="shared" si="1"/>
        <v>50003</v>
      </c>
      <c r="G36" s="270">
        <f>'TABLE-24'!M33+'TABLE-25'!M33</f>
        <v>153330</v>
      </c>
      <c r="H36" s="201">
        <f t="shared" si="1"/>
        <v>65981</v>
      </c>
      <c r="I36" s="352">
        <f t="shared" si="1"/>
        <v>4991</v>
      </c>
      <c r="J36" s="352">
        <f t="shared" si="1"/>
        <v>676</v>
      </c>
      <c r="K36" s="352">
        <f>SUM(K29:K35)</f>
        <v>39215</v>
      </c>
      <c r="L36" s="201">
        <f>SUM(L29:L35)</f>
        <v>15508</v>
      </c>
      <c r="M36" s="352">
        <f t="shared" si="1"/>
        <v>10736</v>
      </c>
      <c r="N36" s="352">
        <f t="shared" si="1"/>
        <v>6847</v>
      </c>
      <c r="O36" s="352">
        <f t="shared" si="1"/>
        <v>15176</v>
      </c>
      <c r="P36" s="201">
        <f t="shared" si="1"/>
        <v>5181</v>
      </c>
      <c r="Q36" s="352">
        <f t="shared" si="1"/>
        <v>39802</v>
      </c>
      <c r="R36" s="352">
        <f t="shared" si="1"/>
        <v>15763</v>
      </c>
      <c r="S36" s="201">
        <f t="shared" si="1"/>
        <v>2583</v>
      </c>
      <c r="T36" s="201">
        <f t="shared" si="1"/>
        <v>981</v>
      </c>
      <c r="U36" s="201">
        <f t="shared" si="1"/>
        <v>7538</v>
      </c>
      <c r="V36" s="201">
        <f t="shared" si="1"/>
        <v>2639</v>
      </c>
    </row>
    <row r="37" spans="1:22" ht="13.5" customHeight="1">
      <c r="A37" s="55">
        <v>27</v>
      </c>
      <c r="B37" s="119" t="s">
        <v>165</v>
      </c>
      <c r="C37" s="119">
        <v>847</v>
      </c>
      <c r="D37" s="119">
        <v>412</v>
      </c>
      <c r="E37" s="119">
        <v>349</v>
      </c>
      <c r="F37" s="119">
        <v>231</v>
      </c>
      <c r="G37" s="194">
        <f>'TABLE-24'!M34+'TABLE-25'!M34</f>
        <v>305</v>
      </c>
      <c r="H37" s="194">
        <f>'TABLE-24'!N34+'TABLE-25'!N34</f>
        <v>132</v>
      </c>
      <c r="I37" s="119">
        <v>0</v>
      </c>
      <c r="J37" s="119">
        <v>0</v>
      </c>
      <c r="K37" s="119">
        <v>80</v>
      </c>
      <c r="L37" s="194">
        <f>'TABLE-8-IV'!F34+'TABLE-8-IV'!I34</f>
        <v>15</v>
      </c>
      <c r="M37" s="119">
        <v>0</v>
      </c>
      <c r="N37" s="119">
        <v>0</v>
      </c>
      <c r="O37" s="119">
        <v>1</v>
      </c>
      <c r="P37" s="194">
        <f>'TABLE-8-IV'!L34</f>
        <v>27</v>
      </c>
      <c r="Q37" s="119">
        <v>109</v>
      </c>
      <c r="R37" s="119">
        <v>27</v>
      </c>
      <c r="S37" s="194">
        <f>'TABLE-16'!J36</f>
        <v>0</v>
      </c>
      <c r="T37" s="194">
        <f>'TABLE-16'!K36</f>
        <v>0</v>
      </c>
      <c r="U37" s="194">
        <f>'TABLE16(I)'!J36</f>
        <v>0</v>
      </c>
      <c r="V37" s="194">
        <f>'TABLE16(I)'!K36</f>
        <v>0</v>
      </c>
    </row>
    <row r="38" spans="1:22" s="104" customFormat="1" ht="13.5" customHeight="1">
      <c r="A38" s="55">
        <v>28</v>
      </c>
      <c r="B38" s="58" t="s">
        <v>234</v>
      </c>
      <c r="C38" s="58">
        <v>63</v>
      </c>
      <c r="D38" s="58">
        <v>109</v>
      </c>
      <c r="E38" s="58">
        <v>0</v>
      </c>
      <c r="F38" s="58">
        <v>0</v>
      </c>
      <c r="G38" s="194">
        <f>'TABLE-24'!M35+'TABLE-25'!M35</f>
        <v>28</v>
      </c>
      <c r="H38" s="194">
        <f>'TABLE-24'!N35+'TABLE-25'!N35</f>
        <v>14</v>
      </c>
      <c r="I38" s="58">
        <v>0</v>
      </c>
      <c r="J38" s="58">
        <v>0</v>
      </c>
      <c r="K38" s="58">
        <v>0</v>
      </c>
      <c r="L38" s="194">
        <f>'TABLE-8-IV'!F35+'TABLE-8-IV'!I35</f>
        <v>0</v>
      </c>
      <c r="M38" s="58">
        <v>2</v>
      </c>
      <c r="N38" s="58">
        <v>0</v>
      </c>
      <c r="O38" s="58">
        <v>0</v>
      </c>
      <c r="P38" s="194">
        <f>'TABLE-8-IV'!L35</f>
        <v>0</v>
      </c>
      <c r="Q38" s="58">
        <v>37</v>
      </c>
      <c r="R38" s="58">
        <v>95</v>
      </c>
      <c r="S38" s="194">
        <f>'TABLE-16'!J37</f>
        <v>0</v>
      </c>
      <c r="T38" s="194">
        <f>'TABLE-16'!K37</f>
        <v>0</v>
      </c>
      <c r="U38" s="194">
        <f>'TABLE16(I)'!J37</f>
        <v>0</v>
      </c>
      <c r="V38" s="194">
        <f>'TABLE16(I)'!K37</f>
        <v>0</v>
      </c>
    </row>
    <row r="39" spans="1:22" ht="13.5" customHeight="1">
      <c r="A39" s="55">
        <v>29</v>
      </c>
      <c r="B39" s="119" t="s">
        <v>220</v>
      </c>
      <c r="C39" s="119">
        <v>0</v>
      </c>
      <c r="D39" s="119">
        <v>0</v>
      </c>
      <c r="E39" s="119">
        <v>0</v>
      </c>
      <c r="F39" s="119">
        <v>0</v>
      </c>
      <c r="G39" s="194">
        <f>'TABLE-24'!M36+'TABLE-25'!M36</f>
        <v>1179</v>
      </c>
      <c r="H39" s="194">
        <f>'TABLE-24'!N36+'TABLE-25'!N36</f>
        <v>1261</v>
      </c>
      <c r="I39" s="119">
        <v>0</v>
      </c>
      <c r="J39" s="119">
        <v>0</v>
      </c>
      <c r="K39" s="119">
        <v>0</v>
      </c>
      <c r="L39" s="194">
        <f>'TABLE-8-IV'!F36+'TABLE-8-IV'!I36</f>
        <v>0</v>
      </c>
      <c r="M39" s="119">
        <v>0</v>
      </c>
      <c r="N39" s="119">
        <v>0</v>
      </c>
      <c r="O39" s="119">
        <v>0</v>
      </c>
      <c r="P39" s="194">
        <f>'TABLE-8-IV'!L36</f>
        <v>0</v>
      </c>
      <c r="Q39" s="119">
        <v>0</v>
      </c>
      <c r="R39" s="119">
        <v>0</v>
      </c>
      <c r="S39" s="194">
        <f>'TABLE-16'!J38</f>
        <v>0</v>
      </c>
      <c r="T39" s="194">
        <f>'TABLE-16'!K38</f>
        <v>0</v>
      </c>
      <c r="U39" s="194">
        <f>'TABLE16(I)'!J38</f>
        <v>0</v>
      </c>
      <c r="V39" s="194">
        <f>'TABLE16(I)'!K38</f>
        <v>0</v>
      </c>
    </row>
    <row r="40" spans="1:22" ht="13.5" customHeight="1">
      <c r="A40" s="55">
        <v>30</v>
      </c>
      <c r="B40" s="119" t="s">
        <v>239</v>
      </c>
      <c r="C40" s="119">
        <v>173</v>
      </c>
      <c r="D40" s="119">
        <v>6679</v>
      </c>
      <c r="E40" s="119">
        <v>320</v>
      </c>
      <c r="F40" s="119">
        <v>62</v>
      </c>
      <c r="G40" s="194">
        <f>'TABLE-24'!M37+'TABLE-25'!M37</f>
        <v>277</v>
      </c>
      <c r="H40" s="194">
        <f>'TABLE-24'!N37+'TABLE-25'!N37</f>
        <v>41</v>
      </c>
      <c r="I40" s="119">
        <v>5</v>
      </c>
      <c r="J40" s="119">
        <v>0</v>
      </c>
      <c r="K40" s="119">
        <v>43</v>
      </c>
      <c r="L40" s="194">
        <f>'TABLE-8-IV'!F37+'TABLE-8-IV'!I37</f>
        <v>5</v>
      </c>
      <c r="M40" s="119">
        <v>64</v>
      </c>
      <c r="N40" s="119">
        <v>27</v>
      </c>
      <c r="O40" s="119">
        <v>113</v>
      </c>
      <c r="P40" s="194">
        <f>'TABLE-8-IV'!L37</f>
        <v>26</v>
      </c>
      <c r="Q40" s="119">
        <v>2</v>
      </c>
      <c r="R40" s="119">
        <v>1</v>
      </c>
      <c r="S40" s="194">
        <f>'TABLE-16'!J39</f>
        <v>0</v>
      </c>
      <c r="T40" s="194">
        <f>'TABLE-16'!K39</f>
        <v>0</v>
      </c>
      <c r="U40" s="194">
        <f>'TABLE16(I)'!J39</f>
        <v>71</v>
      </c>
      <c r="V40" s="194">
        <f>'TABLE16(I)'!K39</f>
        <v>8</v>
      </c>
    </row>
    <row r="41" spans="1:22" s="104" customFormat="1" ht="13.5" customHeight="1">
      <c r="A41" s="55">
        <v>31</v>
      </c>
      <c r="B41" s="58" t="s">
        <v>221</v>
      </c>
      <c r="C41" s="58">
        <v>0</v>
      </c>
      <c r="D41" s="58">
        <v>0</v>
      </c>
      <c r="E41" s="58">
        <v>0</v>
      </c>
      <c r="F41" s="58">
        <v>0</v>
      </c>
      <c r="G41" s="194">
        <f>'TABLE-24'!M38+'TABLE-25'!M38</f>
        <v>0</v>
      </c>
      <c r="H41" s="194">
        <f>'TABLE-24'!N38+'TABLE-25'!N38</f>
        <v>0</v>
      </c>
      <c r="I41" s="58">
        <v>0</v>
      </c>
      <c r="J41" s="58">
        <v>0</v>
      </c>
      <c r="K41" s="58">
        <v>0</v>
      </c>
      <c r="L41" s="194">
        <f>'TABLE-8-IV'!F38+'TABLE-8-IV'!I38</f>
        <v>0</v>
      </c>
      <c r="M41" s="58">
        <v>0</v>
      </c>
      <c r="N41" s="58">
        <v>0</v>
      </c>
      <c r="O41" s="58">
        <v>0</v>
      </c>
      <c r="P41" s="194">
        <f>'TABLE-8-IV'!L38</f>
        <v>0</v>
      </c>
      <c r="Q41" s="58">
        <v>0</v>
      </c>
      <c r="R41" s="58">
        <v>0</v>
      </c>
      <c r="S41" s="194">
        <f>'TABLE-16'!J40</f>
        <v>0</v>
      </c>
      <c r="T41" s="194">
        <f>'TABLE-16'!K40</f>
        <v>0</v>
      </c>
      <c r="U41" s="194">
        <f>'TABLE16(I)'!J40</f>
        <v>0</v>
      </c>
      <c r="V41" s="194">
        <f>'TABLE16(I)'!K40</f>
        <v>0</v>
      </c>
    </row>
    <row r="42" spans="1:22" ht="13.5" customHeight="1">
      <c r="A42" s="55">
        <v>32</v>
      </c>
      <c r="B42" s="119" t="s">
        <v>222</v>
      </c>
      <c r="C42" s="119">
        <v>0</v>
      </c>
      <c r="D42" s="119">
        <v>0</v>
      </c>
      <c r="E42" s="119">
        <v>0</v>
      </c>
      <c r="F42" s="119">
        <v>0</v>
      </c>
      <c r="G42" s="194">
        <f>'TABLE-24'!M39+'TABLE-25'!M39</f>
        <v>0</v>
      </c>
      <c r="H42" s="194">
        <f>'TABLE-24'!N39+'TABLE-25'!N39</f>
        <v>0</v>
      </c>
      <c r="I42" s="119">
        <v>0</v>
      </c>
      <c r="J42" s="119">
        <v>0</v>
      </c>
      <c r="K42" s="119">
        <v>0</v>
      </c>
      <c r="L42" s="194">
        <f>'TABLE-8-IV'!F39+'TABLE-8-IV'!I39</f>
        <v>0</v>
      </c>
      <c r="M42" s="119">
        <v>0</v>
      </c>
      <c r="N42" s="119">
        <v>0</v>
      </c>
      <c r="O42" s="119">
        <v>3</v>
      </c>
      <c r="P42" s="194">
        <f>'TABLE-8-IV'!L39</f>
        <v>0</v>
      </c>
      <c r="Q42" s="119">
        <v>0</v>
      </c>
      <c r="R42" s="119">
        <v>0</v>
      </c>
      <c r="S42" s="194">
        <f>'TABLE-16'!J41</f>
        <v>0</v>
      </c>
      <c r="T42" s="194">
        <f>'TABLE-16'!K41</f>
        <v>0</v>
      </c>
      <c r="U42" s="194">
        <f>'TABLE16(I)'!J41</f>
        <v>0</v>
      </c>
      <c r="V42" s="194">
        <f>'TABLE16(I)'!K41</f>
        <v>0</v>
      </c>
    </row>
    <row r="43" spans="1:22" ht="13.5" customHeight="1">
      <c r="A43" s="113">
        <v>33</v>
      </c>
      <c r="B43" s="153" t="s">
        <v>455</v>
      </c>
      <c r="C43" s="119">
        <v>0</v>
      </c>
      <c r="D43" s="119">
        <v>0</v>
      </c>
      <c r="E43" s="119">
        <v>0</v>
      </c>
      <c r="F43" s="119">
        <v>0</v>
      </c>
      <c r="G43" s="194">
        <f>'TABLE-24'!M40+'TABLE-25'!M40</f>
        <v>0</v>
      </c>
      <c r="H43" s="194">
        <f>'TABLE-24'!N40+'TABLE-25'!N40</f>
        <v>0</v>
      </c>
      <c r="I43" s="119">
        <v>0</v>
      </c>
      <c r="J43" s="119">
        <v>0</v>
      </c>
      <c r="K43" s="119">
        <v>0</v>
      </c>
      <c r="L43" s="194">
        <f>'TABLE-8-IV'!F40+'TABLE-8-IV'!I40</f>
        <v>0</v>
      </c>
      <c r="M43" s="119">
        <v>0</v>
      </c>
      <c r="N43" s="119">
        <v>0</v>
      </c>
      <c r="O43" s="119">
        <v>0</v>
      </c>
      <c r="P43" s="194">
        <f>'TABLE-8-IV'!L40</f>
        <v>0</v>
      </c>
      <c r="Q43" s="119">
        <v>0</v>
      </c>
      <c r="R43" s="119">
        <v>0</v>
      </c>
      <c r="S43" s="194">
        <f>'TABLE-16'!J42</f>
        <v>0</v>
      </c>
      <c r="T43" s="194">
        <f>'TABLE-16'!K42</f>
        <v>0</v>
      </c>
      <c r="U43" s="194">
        <f>'TABLE16(I)'!J42</f>
        <v>0</v>
      </c>
      <c r="V43" s="194">
        <f>'TABLE16(I)'!K42</f>
        <v>0</v>
      </c>
    </row>
    <row r="44" spans="1:22" s="104" customFormat="1" ht="13.5" customHeight="1">
      <c r="A44" s="55">
        <v>34</v>
      </c>
      <c r="B44" s="58" t="s">
        <v>243</v>
      </c>
      <c r="C44" s="58">
        <v>0</v>
      </c>
      <c r="D44" s="58">
        <v>0</v>
      </c>
      <c r="E44" s="58">
        <v>0</v>
      </c>
      <c r="F44" s="58">
        <v>0</v>
      </c>
      <c r="G44" s="194">
        <f>'TABLE-24'!M41+'TABLE-25'!M41</f>
        <v>0</v>
      </c>
      <c r="H44" s="194">
        <f>'TABLE-24'!N41+'TABLE-25'!N41</f>
        <v>0</v>
      </c>
      <c r="I44" s="58">
        <v>0</v>
      </c>
      <c r="J44" s="58">
        <v>0</v>
      </c>
      <c r="K44" s="58">
        <v>0</v>
      </c>
      <c r="L44" s="194">
        <f>'TABLE-8-IV'!F41+'TABLE-8-IV'!I41</f>
        <v>1</v>
      </c>
      <c r="M44" s="58">
        <v>0</v>
      </c>
      <c r="N44" s="58">
        <v>0</v>
      </c>
      <c r="O44" s="58">
        <v>17</v>
      </c>
      <c r="P44" s="194">
        <f>'TABLE-8-IV'!L41</f>
        <v>0</v>
      </c>
      <c r="Q44" s="58">
        <v>0</v>
      </c>
      <c r="R44" s="58">
        <v>0</v>
      </c>
      <c r="S44" s="194">
        <f>'TABLE-16'!J43</f>
        <v>0</v>
      </c>
      <c r="T44" s="194">
        <f>'TABLE-16'!K43</f>
        <v>0</v>
      </c>
      <c r="U44" s="194">
        <f>'TABLE16(I)'!J43</f>
        <v>0</v>
      </c>
      <c r="V44" s="194">
        <f>'TABLE16(I)'!K43</f>
        <v>0</v>
      </c>
    </row>
    <row r="45" spans="1:22" ht="13.5" customHeight="1">
      <c r="A45" s="55">
        <v>35</v>
      </c>
      <c r="B45" s="119" t="s">
        <v>261</v>
      </c>
      <c r="C45" s="119">
        <v>34</v>
      </c>
      <c r="D45" s="119">
        <v>55</v>
      </c>
      <c r="E45" s="119">
        <v>0</v>
      </c>
      <c r="F45" s="119">
        <v>0</v>
      </c>
      <c r="G45" s="194">
        <f>'TABLE-24'!M42+'TABLE-25'!M42</f>
        <v>12</v>
      </c>
      <c r="H45" s="194">
        <f>'TABLE-24'!N42+'TABLE-25'!N42</f>
        <v>3</v>
      </c>
      <c r="I45" s="119">
        <v>0</v>
      </c>
      <c r="J45" s="119">
        <v>0</v>
      </c>
      <c r="K45" s="119">
        <v>0</v>
      </c>
      <c r="L45" s="194">
        <f>'TABLE-8-IV'!F42+'TABLE-8-IV'!I42</f>
        <v>0</v>
      </c>
      <c r="M45" s="119">
        <v>0</v>
      </c>
      <c r="N45" s="119">
        <v>0</v>
      </c>
      <c r="O45" s="119">
        <v>15</v>
      </c>
      <c r="P45" s="194">
        <f>'TABLE-8-IV'!L42</f>
        <v>0</v>
      </c>
      <c r="Q45" s="119">
        <v>0</v>
      </c>
      <c r="R45" s="119">
        <v>0</v>
      </c>
      <c r="S45" s="194">
        <f>'TABLE-16'!J44</f>
        <v>0</v>
      </c>
      <c r="T45" s="194">
        <f>'TABLE-16'!K44</f>
        <v>0</v>
      </c>
      <c r="U45" s="194">
        <f>'TABLE16(I)'!J44</f>
        <v>0</v>
      </c>
      <c r="V45" s="194">
        <f>'TABLE16(I)'!K44</f>
        <v>0</v>
      </c>
    </row>
    <row r="46" spans="1:22" ht="13.5" customHeight="1">
      <c r="A46" s="55">
        <v>36</v>
      </c>
      <c r="B46" s="119" t="s">
        <v>24</v>
      </c>
      <c r="C46" s="119">
        <v>108</v>
      </c>
      <c r="D46" s="119">
        <v>43</v>
      </c>
      <c r="E46" s="119">
        <v>0</v>
      </c>
      <c r="F46" s="119">
        <v>0</v>
      </c>
      <c r="G46" s="194">
        <f>'TABLE-24'!M43+'TABLE-25'!M43</f>
        <v>96</v>
      </c>
      <c r="H46" s="194">
        <f>'TABLE-24'!N43+'TABLE-25'!N43</f>
        <v>44</v>
      </c>
      <c r="I46" s="119">
        <v>42</v>
      </c>
      <c r="J46" s="119">
        <v>17</v>
      </c>
      <c r="K46" s="119">
        <v>0</v>
      </c>
      <c r="L46" s="194">
        <f>'TABLE-8-IV'!F43+'TABLE-8-IV'!I43</f>
        <v>0</v>
      </c>
      <c r="M46" s="119">
        <v>0</v>
      </c>
      <c r="N46" s="119">
        <v>0</v>
      </c>
      <c r="O46" s="119">
        <v>46</v>
      </c>
      <c r="P46" s="194">
        <f>'TABLE-8-IV'!L43</f>
        <v>13</v>
      </c>
      <c r="Q46" s="119">
        <v>0</v>
      </c>
      <c r="R46" s="119">
        <v>0</v>
      </c>
      <c r="S46" s="194">
        <f>'TABLE-16'!J45</f>
        <v>3</v>
      </c>
      <c r="T46" s="194">
        <f>'TABLE-16'!K45</f>
        <v>1</v>
      </c>
      <c r="U46" s="194">
        <f>'TABLE16(I)'!J45</f>
        <v>14</v>
      </c>
      <c r="V46" s="194">
        <f>'TABLE16(I)'!K45</f>
        <v>3</v>
      </c>
    </row>
    <row r="47" spans="1:22" ht="13.5" customHeight="1">
      <c r="A47" s="55">
        <v>37</v>
      </c>
      <c r="B47" s="119" t="s">
        <v>594</v>
      </c>
      <c r="C47" s="119">
        <v>0</v>
      </c>
      <c r="D47" s="119">
        <v>0</v>
      </c>
      <c r="E47" s="119">
        <v>0</v>
      </c>
      <c r="F47" s="119">
        <v>0</v>
      </c>
      <c r="G47" s="194">
        <f>'TABLE-24'!M44+'TABLE-25'!M44</f>
        <v>0</v>
      </c>
      <c r="H47" s="194">
        <f>'TABLE-24'!N44+'TABLE-25'!N44</f>
        <v>0</v>
      </c>
      <c r="I47" s="119">
        <v>0</v>
      </c>
      <c r="J47" s="119">
        <v>0</v>
      </c>
      <c r="K47" s="119">
        <v>0</v>
      </c>
      <c r="L47" s="194">
        <f>'TABLE-8-IV'!F44+'TABLE-8-IV'!I44</f>
        <v>0</v>
      </c>
      <c r="M47" s="119">
        <v>0</v>
      </c>
      <c r="N47" s="119">
        <v>0</v>
      </c>
      <c r="O47" s="119">
        <v>0</v>
      </c>
      <c r="P47" s="194">
        <f>'TABLE-8-IV'!L44</f>
        <v>0</v>
      </c>
      <c r="Q47" s="119">
        <v>0</v>
      </c>
      <c r="R47" s="119">
        <v>0</v>
      </c>
      <c r="S47" s="194">
        <f>'TABLE-16'!J46</f>
        <v>0</v>
      </c>
      <c r="T47" s="194">
        <f>'TABLE-16'!K46</f>
        <v>0</v>
      </c>
      <c r="U47" s="194">
        <f>'TABLE16(I)'!J46</f>
        <v>0</v>
      </c>
      <c r="V47" s="194">
        <f>'TABLE16(I)'!K46</f>
        <v>0</v>
      </c>
    </row>
    <row r="48" spans="1:22" ht="13.5" customHeight="1">
      <c r="A48" s="55">
        <v>38</v>
      </c>
      <c r="B48" s="119" t="s">
        <v>456</v>
      </c>
      <c r="C48" s="119">
        <v>0</v>
      </c>
      <c r="D48" s="119">
        <v>0</v>
      </c>
      <c r="E48" s="119">
        <v>0</v>
      </c>
      <c r="F48" s="119">
        <v>0</v>
      </c>
      <c r="G48" s="194">
        <f>'TABLE-24'!M46+'TABLE-25'!M46</f>
        <v>0</v>
      </c>
      <c r="H48" s="194">
        <f>'TABLE-24'!N46+'TABLE-25'!N46</f>
        <v>0</v>
      </c>
      <c r="I48" s="119">
        <v>0</v>
      </c>
      <c r="J48" s="119">
        <v>0</v>
      </c>
      <c r="K48" s="119">
        <v>0</v>
      </c>
      <c r="L48" s="194">
        <f>'TABLE-8-IV'!F46+'TABLE-8-IV'!I46</f>
        <v>0</v>
      </c>
      <c r="M48" s="119">
        <v>0</v>
      </c>
      <c r="N48" s="119">
        <v>0</v>
      </c>
      <c r="O48" s="119">
        <v>0</v>
      </c>
      <c r="P48" s="194">
        <f>'TABLE-8-IV'!L46</f>
        <v>2</v>
      </c>
      <c r="Q48" s="119">
        <v>0</v>
      </c>
      <c r="R48" s="119">
        <v>0</v>
      </c>
      <c r="S48" s="194">
        <f>'TABLE-16'!J47</f>
        <v>0</v>
      </c>
      <c r="T48" s="194">
        <f>'TABLE-16'!K48</f>
        <v>0</v>
      </c>
      <c r="U48" s="194">
        <f>'TABLE16(I)'!J47</f>
        <v>0</v>
      </c>
      <c r="V48" s="194">
        <f>'TABLE16(I)'!K47</f>
        <v>0</v>
      </c>
    </row>
    <row r="49" spans="1:22" ht="13.5" customHeight="1">
      <c r="A49" s="55">
        <v>39</v>
      </c>
      <c r="B49" s="119" t="s">
        <v>536</v>
      </c>
      <c r="C49" s="119">
        <v>220</v>
      </c>
      <c r="D49" s="119">
        <v>165</v>
      </c>
      <c r="E49" s="119">
        <v>0</v>
      </c>
      <c r="F49" s="119">
        <v>0</v>
      </c>
      <c r="G49" s="194">
        <f>'TABLE-24'!M46+'TABLE-25'!M46</f>
        <v>0</v>
      </c>
      <c r="H49" s="194">
        <f>'TABLE-24'!N46+'TABLE-25'!N46</f>
        <v>0</v>
      </c>
      <c r="I49" s="119">
        <v>153</v>
      </c>
      <c r="J49" s="119">
        <v>6</v>
      </c>
      <c r="K49" s="119">
        <v>0</v>
      </c>
      <c r="L49" s="194">
        <f>'TABLE-8-IV'!F46+'TABLE-8-IV'!I46</f>
        <v>0</v>
      </c>
      <c r="M49" s="119">
        <v>0</v>
      </c>
      <c r="N49" s="119">
        <v>0</v>
      </c>
      <c r="O49" s="119">
        <v>0</v>
      </c>
      <c r="P49" s="194">
        <f>'TABLE-8-IV'!L46</f>
        <v>2</v>
      </c>
      <c r="Q49" s="119">
        <v>0</v>
      </c>
      <c r="R49" s="119">
        <v>0</v>
      </c>
      <c r="S49" s="194">
        <f>'TABLE-16'!J48</f>
        <v>0</v>
      </c>
      <c r="T49" s="194">
        <f>'TABLE-16'!K48</f>
        <v>0</v>
      </c>
      <c r="U49" s="194">
        <f>'TABLE16(I)'!J48</f>
        <v>0</v>
      </c>
      <c r="V49" s="194">
        <f>'TABLE16(I)'!K48</f>
        <v>0</v>
      </c>
    </row>
    <row r="50" spans="1:22" s="353" customFormat="1" ht="13.5" customHeight="1">
      <c r="A50" s="351"/>
      <c r="B50" s="352" t="s">
        <v>227</v>
      </c>
      <c r="C50" s="352">
        <f aca="true" t="shared" si="2" ref="C50:V50">SUM(C37:C49)</f>
        <v>1445</v>
      </c>
      <c r="D50" s="352">
        <f t="shared" si="2"/>
        <v>7463</v>
      </c>
      <c r="E50" s="352">
        <f t="shared" si="2"/>
        <v>669</v>
      </c>
      <c r="F50" s="352">
        <f t="shared" si="2"/>
        <v>293</v>
      </c>
      <c r="G50" s="201">
        <f t="shared" si="2"/>
        <v>1897</v>
      </c>
      <c r="H50" s="201">
        <f t="shared" si="2"/>
        <v>1495</v>
      </c>
      <c r="I50" s="352">
        <f t="shared" si="2"/>
        <v>200</v>
      </c>
      <c r="J50" s="352">
        <f t="shared" si="2"/>
        <v>23</v>
      </c>
      <c r="K50" s="352">
        <f t="shared" si="2"/>
        <v>123</v>
      </c>
      <c r="L50" s="201">
        <f t="shared" si="2"/>
        <v>21</v>
      </c>
      <c r="M50" s="352">
        <f t="shared" si="2"/>
        <v>66</v>
      </c>
      <c r="N50" s="352">
        <f t="shared" si="2"/>
        <v>27</v>
      </c>
      <c r="O50" s="352">
        <f t="shared" si="2"/>
        <v>195</v>
      </c>
      <c r="P50" s="202">
        <f>'TABLE-8-IV'!L47</f>
        <v>68</v>
      </c>
      <c r="Q50" s="352">
        <f t="shared" si="2"/>
        <v>148</v>
      </c>
      <c r="R50" s="352">
        <f t="shared" si="2"/>
        <v>123</v>
      </c>
      <c r="S50" s="201">
        <f t="shared" si="2"/>
        <v>3</v>
      </c>
      <c r="T50" s="201">
        <f t="shared" si="2"/>
        <v>1</v>
      </c>
      <c r="U50" s="201">
        <f t="shared" si="2"/>
        <v>85</v>
      </c>
      <c r="V50" s="201">
        <f t="shared" si="2"/>
        <v>11</v>
      </c>
    </row>
    <row r="51" spans="1:22" s="353" customFormat="1" ht="13.5" customHeight="1">
      <c r="A51" s="351"/>
      <c r="B51" s="354" t="s">
        <v>125</v>
      </c>
      <c r="C51" s="352">
        <f aca="true" t="shared" si="3" ref="C51:V51">C28+C36+C50</f>
        <v>888181</v>
      </c>
      <c r="D51" s="352">
        <f t="shared" si="3"/>
        <v>611330</v>
      </c>
      <c r="E51" s="352">
        <f t="shared" si="3"/>
        <v>442149</v>
      </c>
      <c r="F51" s="352">
        <f t="shared" si="3"/>
        <v>205679</v>
      </c>
      <c r="G51" s="201">
        <f t="shared" si="3"/>
        <v>355470</v>
      </c>
      <c r="H51" s="201">
        <f t="shared" si="3"/>
        <v>178954</v>
      </c>
      <c r="I51" s="352">
        <f t="shared" si="3"/>
        <v>6607</v>
      </c>
      <c r="J51" s="352">
        <f t="shared" si="3"/>
        <v>923</v>
      </c>
      <c r="K51" s="352">
        <f t="shared" si="3"/>
        <v>101993</v>
      </c>
      <c r="L51" s="201">
        <f t="shared" si="3"/>
        <v>39840</v>
      </c>
      <c r="M51" s="352">
        <f t="shared" si="3"/>
        <v>33736</v>
      </c>
      <c r="N51" s="352">
        <f t="shared" si="3"/>
        <v>24085</v>
      </c>
      <c r="O51" s="352">
        <f t="shared" si="3"/>
        <v>44709</v>
      </c>
      <c r="P51" s="201">
        <f t="shared" si="3"/>
        <v>14711</v>
      </c>
      <c r="Q51" s="352">
        <f t="shared" si="3"/>
        <v>53931</v>
      </c>
      <c r="R51" s="352">
        <f t="shared" si="3"/>
        <v>26490</v>
      </c>
      <c r="S51" s="201">
        <f t="shared" si="3"/>
        <v>9580</v>
      </c>
      <c r="T51" s="201">
        <f t="shared" si="3"/>
        <v>2814</v>
      </c>
      <c r="U51" s="201">
        <f t="shared" si="3"/>
        <v>16834</v>
      </c>
      <c r="V51" s="201">
        <f t="shared" si="3"/>
        <v>6064</v>
      </c>
    </row>
    <row r="52" spans="2:22" ht="18" customHeight="1">
      <c r="B52" s="333"/>
      <c r="G52" s="455"/>
      <c r="H52" s="455"/>
      <c r="L52" s="455"/>
      <c r="P52" s="455"/>
      <c r="S52" s="455"/>
      <c r="T52" s="455"/>
      <c r="U52" s="455"/>
      <c r="V52" s="455"/>
    </row>
    <row r="53" spans="1:22" ht="18" customHeight="1">
      <c r="A53" s="333"/>
      <c r="B53" s="333"/>
      <c r="C53" s="334"/>
      <c r="D53" s="334"/>
      <c r="E53" s="334"/>
      <c r="F53" s="334"/>
      <c r="G53" s="454"/>
      <c r="H53" s="454"/>
      <c r="I53" s="334"/>
      <c r="J53" s="334"/>
      <c r="L53" s="462"/>
      <c r="O53" s="336"/>
      <c r="P53" s="462"/>
      <c r="Q53" s="336"/>
      <c r="R53" s="336"/>
      <c r="S53" s="455"/>
      <c r="T53" s="455"/>
      <c r="U53" s="455"/>
      <c r="V53" s="455"/>
    </row>
    <row r="54" spans="4:22" ht="18" customHeight="1">
      <c r="D54" s="334"/>
      <c r="E54" s="334"/>
      <c r="F54" s="334"/>
      <c r="G54" s="454"/>
      <c r="H54" s="455"/>
      <c r="K54" s="336"/>
      <c r="L54" s="462"/>
      <c r="O54" s="336"/>
      <c r="P54" s="462"/>
      <c r="Q54" s="336"/>
      <c r="R54" s="336"/>
      <c r="S54" s="455"/>
      <c r="T54" s="455"/>
      <c r="U54" s="455"/>
      <c r="V54" s="455"/>
    </row>
    <row r="55" spans="1:22" ht="18" customHeight="1">
      <c r="A55" s="126" t="s">
        <v>4</v>
      </c>
      <c r="B55" s="126" t="s">
        <v>5</v>
      </c>
      <c r="C55" s="747" t="s">
        <v>95</v>
      </c>
      <c r="D55" s="748"/>
      <c r="E55" s="749" t="s">
        <v>139</v>
      </c>
      <c r="F55" s="734"/>
      <c r="G55" s="734"/>
      <c r="H55" s="734"/>
      <c r="I55" s="734"/>
      <c r="J55" s="734"/>
      <c r="K55" s="734"/>
      <c r="L55" s="735"/>
      <c r="M55" s="338"/>
      <c r="N55" s="339"/>
      <c r="O55" s="338"/>
      <c r="P55" s="463"/>
      <c r="Q55" s="338"/>
      <c r="R55" s="339"/>
      <c r="S55" s="464"/>
      <c r="T55" s="466"/>
      <c r="U55" s="468"/>
      <c r="V55" s="469"/>
    </row>
    <row r="56" spans="1:22" ht="12.75">
      <c r="A56" s="341" t="s">
        <v>6</v>
      </c>
      <c r="B56" s="341"/>
      <c r="C56" s="342" t="s">
        <v>96</v>
      </c>
      <c r="D56" s="343"/>
      <c r="E56" s="344" t="s">
        <v>97</v>
      </c>
      <c r="F56" s="345"/>
      <c r="G56" s="456"/>
      <c r="H56" s="457"/>
      <c r="I56" s="344"/>
      <c r="J56" s="345"/>
      <c r="K56" s="344"/>
      <c r="L56" s="457"/>
      <c r="M56" s="778" t="s">
        <v>98</v>
      </c>
      <c r="N56" s="779"/>
      <c r="O56" s="342"/>
      <c r="P56" s="459"/>
      <c r="Q56" s="342"/>
      <c r="R56" s="343"/>
      <c r="S56" s="465"/>
      <c r="T56" s="467"/>
      <c r="U56" s="470"/>
      <c r="V56" s="471"/>
    </row>
    <row r="57" spans="1:22" ht="12.75">
      <c r="A57" s="341"/>
      <c r="B57" s="341"/>
      <c r="C57" s="342" t="s">
        <v>99</v>
      </c>
      <c r="D57" s="343" t="s">
        <v>36</v>
      </c>
      <c r="E57" s="342" t="s">
        <v>100</v>
      </c>
      <c r="F57" s="343"/>
      <c r="G57" s="458" t="s">
        <v>101</v>
      </c>
      <c r="H57" s="459"/>
      <c r="I57" s="778" t="s">
        <v>131</v>
      </c>
      <c r="J57" s="779"/>
      <c r="K57" s="342" t="s">
        <v>144</v>
      </c>
      <c r="L57" s="459"/>
      <c r="M57" s="778" t="s">
        <v>102</v>
      </c>
      <c r="N57" s="779"/>
      <c r="O57" s="778" t="s">
        <v>197</v>
      </c>
      <c r="P57" s="779"/>
      <c r="Q57" s="778" t="s">
        <v>198</v>
      </c>
      <c r="R57" s="779"/>
      <c r="S57" s="778" t="s">
        <v>626</v>
      </c>
      <c r="T57" s="779"/>
      <c r="U57" s="776" t="s">
        <v>247</v>
      </c>
      <c r="V57" s="777"/>
    </row>
    <row r="58" spans="1:22" ht="12.75">
      <c r="A58" s="341"/>
      <c r="B58" s="341"/>
      <c r="C58" s="347"/>
      <c r="D58" s="348"/>
      <c r="E58" s="347" t="s">
        <v>103</v>
      </c>
      <c r="F58" s="348"/>
      <c r="G58" s="460"/>
      <c r="H58" s="461"/>
      <c r="I58" s="347"/>
      <c r="J58" s="348"/>
      <c r="K58" s="347"/>
      <c r="L58" s="461"/>
      <c r="M58" s="745" t="s">
        <v>104</v>
      </c>
      <c r="N58" s="746"/>
      <c r="O58" s="347"/>
      <c r="P58" s="461"/>
      <c r="Q58" s="347"/>
      <c r="R58" s="348"/>
      <c r="S58" s="460"/>
      <c r="T58" s="461"/>
      <c r="U58" s="472"/>
      <c r="V58" s="473"/>
    </row>
    <row r="59" spans="1:22" ht="12.75">
      <c r="A59" s="127"/>
      <c r="B59" s="127"/>
      <c r="C59" s="349" t="s">
        <v>57</v>
      </c>
      <c r="D59" s="350" t="s">
        <v>64</v>
      </c>
      <c r="E59" s="349" t="s">
        <v>57</v>
      </c>
      <c r="F59" s="350" t="s">
        <v>64</v>
      </c>
      <c r="G59" s="287" t="s">
        <v>57</v>
      </c>
      <c r="H59" s="287" t="s">
        <v>64</v>
      </c>
      <c r="I59" s="349" t="s">
        <v>57</v>
      </c>
      <c r="J59" s="349" t="s">
        <v>64</v>
      </c>
      <c r="K59" s="349" t="s">
        <v>57</v>
      </c>
      <c r="L59" s="287" t="s">
        <v>64</v>
      </c>
      <c r="M59" s="349" t="s">
        <v>57</v>
      </c>
      <c r="N59" s="349" t="s">
        <v>64</v>
      </c>
      <c r="O59" s="349" t="s">
        <v>57</v>
      </c>
      <c r="P59" s="287" t="s">
        <v>64</v>
      </c>
      <c r="Q59" s="349" t="s">
        <v>57</v>
      </c>
      <c r="R59" s="349" t="s">
        <v>64</v>
      </c>
      <c r="S59" s="287" t="s">
        <v>57</v>
      </c>
      <c r="T59" s="287" t="s">
        <v>64</v>
      </c>
      <c r="U59" s="287" t="s">
        <v>57</v>
      </c>
      <c r="V59" s="474" t="s">
        <v>64</v>
      </c>
    </row>
    <row r="60" spans="1:22" ht="15.75" customHeight="1">
      <c r="A60" s="55">
        <v>40</v>
      </c>
      <c r="B60" s="58" t="s">
        <v>79</v>
      </c>
      <c r="C60" s="119">
        <v>28530</v>
      </c>
      <c r="D60" s="119">
        <v>6352</v>
      </c>
      <c r="E60" s="119">
        <v>13749</v>
      </c>
      <c r="F60" s="119">
        <v>3638</v>
      </c>
      <c r="G60" s="194">
        <f>'TABLE-24'!M54+'TABLE-25'!M54</f>
        <v>25410</v>
      </c>
      <c r="H60" s="194">
        <f>'TABLE-24'!N54+'TABLE-25'!N54</f>
        <v>6328</v>
      </c>
      <c r="I60" s="119">
        <v>0</v>
      </c>
      <c r="J60" s="119">
        <v>0</v>
      </c>
      <c r="K60" s="119">
        <v>2730</v>
      </c>
      <c r="L60" s="194">
        <f>'TABLE-8-IV'!F54+'TABLE-8-IV'!I54</f>
        <v>646</v>
      </c>
      <c r="M60" s="119">
        <v>1160</v>
      </c>
      <c r="N60" s="119">
        <v>320</v>
      </c>
      <c r="O60" s="119">
        <v>0</v>
      </c>
      <c r="P60" s="194">
        <f>'TABLE-8-IV'!L54</f>
        <v>0</v>
      </c>
      <c r="Q60" s="119">
        <v>189</v>
      </c>
      <c r="R60" s="119">
        <v>703</v>
      </c>
      <c r="S60" s="194">
        <f>'TABLE-16'!J58</f>
        <v>0</v>
      </c>
      <c r="T60" s="194">
        <f>'TABLE-16'!K58</f>
        <v>0</v>
      </c>
      <c r="U60" s="194">
        <f>'TABLE16(I)'!J59</f>
        <v>386</v>
      </c>
      <c r="V60" s="194">
        <f>'TABLE16(I)'!K59</f>
        <v>78</v>
      </c>
    </row>
    <row r="61" spans="1:22" ht="15.75" customHeight="1">
      <c r="A61" s="55">
        <v>41</v>
      </c>
      <c r="B61" s="58" t="s">
        <v>284</v>
      </c>
      <c r="C61" s="119">
        <v>105468</v>
      </c>
      <c r="D61" s="119">
        <v>34921</v>
      </c>
      <c r="E61" s="119">
        <v>61121</v>
      </c>
      <c r="F61" s="119">
        <v>21013</v>
      </c>
      <c r="G61" s="194">
        <f>'TABLE-24'!M55+'TABLE-25'!M55</f>
        <v>37275</v>
      </c>
      <c r="H61" s="194">
        <f>'TABLE-24'!N55+'TABLE-25'!N55</f>
        <v>11488</v>
      </c>
      <c r="I61" s="119">
        <v>0</v>
      </c>
      <c r="J61" s="119">
        <v>0</v>
      </c>
      <c r="K61" s="119">
        <v>4574</v>
      </c>
      <c r="L61" s="194">
        <f>'TABLE-8-IV'!F55+'TABLE-8-IV'!I55</f>
        <v>1917</v>
      </c>
      <c r="M61" s="119">
        <v>4505</v>
      </c>
      <c r="N61" s="119">
        <v>1283</v>
      </c>
      <c r="O61" s="119">
        <v>0</v>
      </c>
      <c r="P61" s="194">
        <f>'TABLE-8-IV'!L55</f>
        <v>0</v>
      </c>
      <c r="Q61" s="119">
        <v>2337</v>
      </c>
      <c r="R61" s="119">
        <v>1851</v>
      </c>
      <c r="S61" s="194">
        <f>'TABLE-16'!J59</f>
        <v>705</v>
      </c>
      <c r="T61" s="194">
        <f>'TABLE-16'!K59</f>
        <v>183</v>
      </c>
      <c r="U61" s="194">
        <f>'TABLE16(I)'!J60</f>
        <v>58</v>
      </c>
      <c r="V61" s="194">
        <f>'TABLE16(I)'!K60</f>
        <v>8</v>
      </c>
    </row>
    <row r="62" spans="1:22" ht="15.75" customHeight="1">
      <c r="A62" s="55">
        <v>42</v>
      </c>
      <c r="B62" s="58" t="s">
        <v>30</v>
      </c>
      <c r="C62" s="119">
        <v>3514</v>
      </c>
      <c r="D62" s="119">
        <v>1221</v>
      </c>
      <c r="E62" s="119">
        <v>1433</v>
      </c>
      <c r="F62" s="119">
        <v>619</v>
      </c>
      <c r="G62" s="194">
        <f>'TABLE-24'!M56+'TABLE-25'!M56</f>
        <v>3713</v>
      </c>
      <c r="H62" s="194">
        <f>'TABLE-24'!N56+'TABLE-25'!N56</f>
        <v>1755</v>
      </c>
      <c r="I62" s="119">
        <v>0</v>
      </c>
      <c r="J62" s="119">
        <v>0</v>
      </c>
      <c r="K62" s="119">
        <v>589</v>
      </c>
      <c r="L62" s="194">
        <f>'TABLE-8-IV'!F56+'TABLE-8-IV'!I56</f>
        <v>110</v>
      </c>
      <c r="M62" s="119">
        <v>9</v>
      </c>
      <c r="N62" s="119">
        <v>6</v>
      </c>
      <c r="O62" s="119">
        <v>20</v>
      </c>
      <c r="P62" s="194">
        <f>'TABLE-8-IV'!L56</f>
        <v>7</v>
      </c>
      <c r="Q62" s="119">
        <v>188</v>
      </c>
      <c r="R62" s="119">
        <v>60</v>
      </c>
      <c r="S62" s="194">
        <f>'TABLE-16'!J60</f>
        <v>0</v>
      </c>
      <c r="T62" s="194">
        <f>'TABLE-16'!K60</f>
        <v>0</v>
      </c>
      <c r="U62" s="194">
        <f>'TABLE16(I)'!J61</f>
        <v>0</v>
      </c>
      <c r="V62" s="194">
        <f>'TABLE16(I)'!K61</f>
        <v>0</v>
      </c>
    </row>
    <row r="63" spans="1:22" ht="15.75" customHeight="1">
      <c r="A63" s="55">
        <v>43</v>
      </c>
      <c r="B63" s="58" t="s">
        <v>237</v>
      </c>
      <c r="C63" s="119">
        <v>41854</v>
      </c>
      <c r="D63" s="119">
        <v>16989</v>
      </c>
      <c r="E63" s="119">
        <v>14936</v>
      </c>
      <c r="F63" s="119">
        <v>6594</v>
      </c>
      <c r="G63" s="194">
        <f>'TABLE-24'!M57+'TABLE-25'!M57</f>
        <v>18377</v>
      </c>
      <c r="H63" s="194">
        <f>'TABLE-24'!N57+'TABLE-25'!N57</f>
        <v>4662</v>
      </c>
      <c r="I63" s="119">
        <v>0</v>
      </c>
      <c r="J63" s="119">
        <v>0</v>
      </c>
      <c r="K63" s="119">
        <v>5697</v>
      </c>
      <c r="L63" s="194">
        <f>'TABLE-8-IV'!F57+'TABLE-8-IV'!I57</f>
        <v>1630</v>
      </c>
      <c r="M63" s="119">
        <v>571</v>
      </c>
      <c r="N63" s="119">
        <v>215</v>
      </c>
      <c r="O63" s="119">
        <v>0</v>
      </c>
      <c r="P63" s="194">
        <f>'TABLE-8-IV'!L57</f>
        <v>0</v>
      </c>
      <c r="Q63" s="119">
        <v>2186</v>
      </c>
      <c r="R63" s="119">
        <v>709</v>
      </c>
      <c r="S63" s="194">
        <f>'TABLE-16'!J61</f>
        <v>46</v>
      </c>
      <c r="T63" s="194">
        <f>'TABLE-16'!K61</f>
        <v>10</v>
      </c>
      <c r="U63" s="194">
        <f>'TABLE16(I)'!J62</f>
        <v>814</v>
      </c>
      <c r="V63" s="194">
        <f>'TABLE16(I)'!K62</f>
        <v>127</v>
      </c>
    </row>
    <row r="64" spans="1:22" ht="15.75" customHeight="1">
      <c r="A64" s="55">
        <v>44</v>
      </c>
      <c r="B64" s="58" t="s">
        <v>29</v>
      </c>
      <c r="C64" s="119">
        <v>18805</v>
      </c>
      <c r="D64" s="119">
        <v>3299</v>
      </c>
      <c r="E64" s="119">
        <v>7801</v>
      </c>
      <c r="F64" s="119">
        <v>4007</v>
      </c>
      <c r="G64" s="194">
        <f>'TABLE-24'!M58+'TABLE-25'!M58</f>
        <v>7805</v>
      </c>
      <c r="H64" s="194">
        <f>'TABLE-24'!N58+'TABLE-25'!N58</f>
        <v>1464</v>
      </c>
      <c r="I64" s="119">
        <v>0</v>
      </c>
      <c r="J64" s="119">
        <v>0</v>
      </c>
      <c r="K64" s="119">
        <v>6974</v>
      </c>
      <c r="L64" s="194">
        <f>'TABLE-8-IV'!F58+'TABLE-8-IV'!I58</f>
        <v>1416</v>
      </c>
      <c r="M64" s="119">
        <v>3661</v>
      </c>
      <c r="N64" s="119">
        <v>610</v>
      </c>
      <c r="O64" s="119">
        <v>0</v>
      </c>
      <c r="P64" s="194">
        <f>'TABLE-8-IV'!L58</f>
        <v>0</v>
      </c>
      <c r="Q64" s="119">
        <v>725</v>
      </c>
      <c r="R64" s="119">
        <v>342</v>
      </c>
      <c r="S64" s="194">
        <f>'TABLE-16'!J62</f>
        <v>0</v>
      </c>
      <c r="T64" s="194">
        <f>'TABLE-16'!K62</f>
        <v>0</v>
      </c>
      <c r="U64" s="194">
        <f>'TABLE16(I)'!J63</f>
        <v>361</v>
      </c>
      <c r="V64" s="194">
        <f>'TABLE16(I)'!K63</f>
        <v>54</v>
      </c>
    </row>
    <row r="65" spans="1:22" ht="15.75" customHeight="1">
      <c r="A65" s="55">
        <v>45</v>
      </c>
      <c r="B65" s="58" t="s">
        <v>575</v>
      </c>
      <c r="C65" s="119">
        <v>96079</v>
      </c>
      <c r="D65" s="119">
        <v>43433</v>
      </c>
      <c r="E65" s="119">
        <v>71673</v>
      </c>
      <c r="F65" s="119">
        <v>28017</v>
      </c>
      <c r="G65" s="194">
        <f>'TABLE-24'!M59+'TABLE-25'!M59</f>
        <v>60305</v>
      </c>
      <c r="H65" s="194">
        <f>'TABLE-24'!N59+'TABLE-25'!N59</f>
        <v>28206</v>
      </c>
      <c r="I65" s="119">
        <v>0</v>
      </c>
      <c r="J65" s="119">
        <v>0</v>
      </c>
      <c r="K65" s="119">
        <v>18709</v>
      </c>
      <c r="L65" s="194">
        <f>'TABLE-8-IV'!F59+'TABLE-8-IV'!I59</f>
        <v>4950</v>
      </c>
      <c r="M65" s="119">
        <v>3700</v>
      </c>
      <c r="N65" s="119">
        <v>1115</v>
      </c>
      <c r="O65" s="119">
        <v>0</v>
      </c>
      <c r="P65" s="194">
        <f>'TABLE-8-IV'!L59</f>
        <v>0</v>
      </c>
      <c r="Q65" s="119">
        <v>8102</v>
      </c>
      <c r="R65" s="119">
        <v>2186</v>
      </c>
      <c r="S65" s="194">
        <f>'TABLE-16'!J63</f>
        <v>3848</v>
      </c>
      <c r="T65" s="194">
        <f>'TABLE-16'!K63</f>
        <v>703</v>
      </c>
      <c r="U65" s="194">
        <f>'TABLE16(I)'!J64</f>
        <v>3884</v>
      </c>
      <c r="V65" s="194">
        <f>'TABLE16(I)'!K64</f>
        <v>1546</v>
      </c>
    </row>
    <row r="66" spans="1:22" ht="15.75" customHeight="1">
      <c r="A66" s="55">
        <v>46</v>
      </c>
      <c r="B66" s="58" t="s">
        <v>25</v>
      </c>
      <c r="C66" s="119">
        <v>26059</v>
      </c>
      <c r="D66" s="119">
        <v>7350</v>
      </c>
      <c r="E66" s="119">
        <v>17907</v>
      </c>
      <c r="F66" s="119">
        <v>6290</v>
      </c>
      <c r="G66" s="194">
        <f>'TABLE-24'!M60+'TABLE-25'!M60</f>
        <v>7125</v>
      </c>
      <c r="H66" s="194">
        <f>'TABLE-24'!N60+'TABLE-25'!N60</f>
        <v>1468</v>
      </c>
      <c r="I66" s="119">
        <v>0</v>
      </c>
      <c r="J66" s="119">
        <v>0</v>
      </c>
      <c r="K66" s="119">
        <v>5884</v>
      </c>
      <c r="L66" s="194">
        <f>'TABLE-8-IV'!F60+'TABLE-8-IV'!I60</f>
        <v>2205</v>
      </c>
      <c r="M66" s="119">
        <v>1752</v>
      </c>
      <c r="N66" s="119">
        <v>251</v>
      </c>
      <c r="O66" s="119">
        <v>0</v>
      </c>
      <c r="P66" s="194">
        <f>'TABLE-8-IV'!L60</f>
        <v>0</v>
      </c>
      <c r="Q66" s="119">
        <v>890</v>
      </c>
      <c r="R66" s="119">
        <v>131</v>
      </c>
      <c r="S66" s="194">
        <f>'TABLE-16'!J64</f>
        <v>0</v>
      </c>
      <c r="T66" s="194">
        <f>'TABLE-16'!K64</f>
        <v>0</v>
      </c>
      <c r="U66" s="194">
        <f>'TABLE16(I)'!J65</f>
        <v>284</v>
      </c>
      <c r="V66" s="194">
        <f>'TABLE16(I)'!K65</f>
        <v>16</v>
      </c>
    </row>
    <row r="67" spans="1:22" ht="15.75" customHeight="1">
      <c r="A67" s="55">
        <v>47</v>
      </c>
      <c r="B67" s="58" t="s">
        <v>28</v>
      </c>
      <c r="C67" s="119">
        <v>2735</v>
      </c>
      <c r="D67" s="119">
        <v>1692</v>
      </c>
      <c r="E67" s="119">
        <v>2376</v>
      </c>
      <c r="F67" s="119">
        <v>1005</v>
      </c>
      <c r="G67" s="194">
        <f>'TABLE-24'!M61+'TABLE-25'!M61</f>
        <v>1005</v>
      </c>
      <c r="H67" s="194">
        <f>'TABLE-24'!N61+'TABLE-25'!N61</f>
        <v>559</v>
      </c>
      <c r="I67" s="119">
        <v>0</v>
      </c>
      <c r="J67" s="119">
        <v>0</v>
      </c>
      <c r="K67" s="119">
        <v>710</v>
      </c>
      <c r="L67" s="194">
        <f>'TABLE-8-IV'!F61+'TABLE-8-IV'!I61</f>
        <v>468</v>
      </c>
      <c r="M67" s="119">
        <v>52</v>
      </c>
      <c r="N67" s="119">
        <v>56</v>
      </c>
      <c r="O67" s="119">
        <v>0</v>
      </c>
      <c r="P67" s="194">
        <f>'TABLE-8-IV'!L61</f>
        <v>0</v>
      </c>
      <c r="Q67" s="119">
        <v>43</v>
      </c>
      <c r="R67" s="119">
        <v>31</v>
      </c>
      <c r="S67" s="194">
        <f>'TABLE-16'!J65</f>
        <v>0</v>
      </c>
      <c r="T67" s="194">
        <f>'TABLE-16'!K65</f>
        <v>0</v>
      </c>
      <c r="U67" s="194">
        <f>'TABLE16(I)'!J66</f>
        <v>32</v>
      </c>
      <c r="V67" s="194">
        <f>'TABLE16(I)'!K66</f>
        <v>7</v>
      </c>
    </row>
    <row r="68" spans="1:22" s="353" customFormat="1" ht="15.75" customHeight="1">
      <c r="A68" s="55"/>
      <c r="B68" s="354" t="s">
        <v>125</v>
      </c>
      <c r="C68" s="352">
        <f aca="true" t="shared" si="4" ref="C68:V68">SUM(C60:C67)</f>
        <v>323044</v>
      </c>
      <c r="D68" s="352">
        <f t="shared" si="4"/>
        <v>115257</v>
      </c>
      <c r="E68" s="352">
        <f t="shared" si="4"/>
        <v>190996</v>
      </c>
      <c r="F68" s="352">
        <f t="shared" si="4"/>
        <v>71183</v>
      </c>
      <c r="G68" s="201">
        <f t="shared" si="4"/>
        <v>161015</v>
      </c>
      <c r="H68" s="201">
        <f t="shared" si="4"/>
        <v>55930</v>
      </c>
      <c r="I68" s="352">
        <f t="shared" si="4"/>
        <v>0</v>
      </c>
      <c r="J68" s="352">
        <f t="shared" si="4"/>
        <v>0</v>
      </c>
      <c r="K68" s="352">
        <f t="shared" si="4"/>
        <v>45867</v>
      </c>
      <c r="L68" s="201">
        <f t="shared" si="4"/>
        <v>13342</v>
      </c>
      <c r="M68" s="352">
        <f t="shared" si="4"/>
        <v>15410</v>
      </c>
      <c r="N68" s="352">
        <f t="shared" si="4"/>
        <v>3856</v>
      </c>
      <c r="O68" s="352">
        <f t="shared" si="4"/>
        <v>20</v>
      </c>
      <c r="P68" s="201">
        <f t="shared" si="4"/>
        <v>7</v>
      </c>
      <c r="Q68" s="352">
        <f t="shared" si="4"/>
        <v>14660</v>
      </c>
      <c r="R68" s="352">
        <f t="shared" si="4"/>
        <v>6013</v>
      </c>
      <c r="S68" s="201">
        <f t="shared" si="4"/>
        <v>4599</v>
      </c>
      <c r="T68" s="201">
        <f t="shared" si="4"/>
        <v>896</v>
      </c>
      <c r="U68" s="201">
        <f t="shared" si="4"/>
        <v>5819</v>
      </c>
      <c r="V68" s="201">
        <f t="shared" si="4"/>
        <v>1836</v>
      </c>
    </row>
    <row r="69" spans="1:22" ht="15.75" customHeight="1">
      <c r="A69" s="55"/>
      <c r="B69" s="119"/>
      <c r="C69" s="119"/>
      <c r="D69" s="119"/>
      <c r="E69" s="119"/>
      <c r="F69" s="119"/>
      <c r="G69" s="194"/>
      <c r="H69" s="194"/>
      <c r="I69" s="119"/>
      <c r="J69" s="119"/>
      <c r="K69" s="119"/>
      <c r="L69" s="194"/>
      <c r="M69" s="119"/>
      <c r="N69" s="119"/>
      <c r="O69" s="119"/>
      <c r="P69" s="194"/>
      <c r="Q69" s="119"/>
      <c r="R69" s="119"/>
      <c r="S69" s="194"/>
      <c r="T69" s="194"/>
      <c r="U69" s="194"/>
      <c r="V69" s="194"/>
    </row>
    <row r="70" spans="1:22" ht="15.75" customHeight="1">
      <c r="A70" s="55">
        <v>48</v>
      </c>
      <c r="B70" s="119" t="s">
        <v>34</v>
      </c>
      <c r="C70" s="119">
        <v>1213167</v>
      </c>
      <c r="D70" s="119">
        <v>69757</v>
      </c>
      <c r="E70" s="119">
        <v>1213167</v>
      </c>
      <c r="F70" s="119">
        <v>69757</v>
      </c>
      <c r="G70" s="194">
        <f>'TABLE-24'!M64+'TABLE-25'!M64</f>
        <v>272962</v>
      </c>
      <c r="H70" s="194">
        <f>'TABLE-24'!N64+'TABLE-25'!N64</f>
        <v>15694</v>
      </c>
      <c r="I70" s="119">
        <v>0</v>
      </c>
      <c r="J70" s="119">
        <v>0</v>
      </c>
      <c r="K70" s="119">
        <v>0</v>
      </c>
      <c r="L70" s="194">
        <f>'TABLE-8-IV'!F64+'TABLE-8-IV'!I64</f>
        <v>0</v>
      </c>
      <c r="M70" s="119">
        <v>0</v>
      </c>
      <c r="N70" s="119">
        <v>0</v>
      </c>
      <c r="O70" s="119">
        <v>0</v>
      </c>
      <c r="P70" s="194">
        <f>'TABLE-8-IV'!L64</f>
        <v>0</v>
      </c>
      <c r="Q70" s="119">
        <v>0</v>
      </c>
      <c r="R70" s="119">
        <v>0</v>
      </c>
      <c r="S70" s="194">
        <f>'TABLE-16'!J69</f>
        <v>0</v>
      </c>
      <c r="T70" s="194">
        <f>'TABLE-16'!K69</f>
        <v>0</v>
      </c>
      <c r="U70" s="194">
        <f>'TABLE16(I)'!J69</f>
        <v>0</v>
      </c>
      <c r="V70" s="194">
        <f>'TABLE16(I)'!K69</f>
        <v>0</v>
      </c>
    </row>
    <row r="71" spans="1:22" ht="15.75" customHeight="1">
      <c r="A71" s="55">
        <v>49</v>
      </c>
      <c r="B71" s="119" t="s">
        <v>132</v>
      </c>
      <c r="C71" s="119">
        <v>355834</v>
      </c>
      <c r="D71" s="119">
        <v>32183</v>
      </c>
      <c r="E71" s="119">
        <v>255834</v>
      </c>
      <c r="F71" s="119">
        <v>29932</v>
      </c>
      <c r="G71" s="194">
        <f>'TABLE-24'!M65+'TABLE-25'!M65</f>
        <v>144725</v>
      </c>
      <c r="H71" s="194">
        <f>'TABLE-24'!N65+'TABLE-25'!N65</f>
        <v>28014</v>
      </c>
      <c r="I71" s="119">
        <v>0</v>
      </c>
      <c r="J71" s="119">
        <v>0</v>
      </c>
      <c r="K71" s="119">
        <v>0</v>
      </c>
      <c r="L71" s="194">
        <f>'TABLE-8-IV'!F65+'TABLE-8-IV'!I65</f>
        <v>0</v>
      </c>
      <c r="M71" s="119">
        <v>37043</v>
      </c>
      <c r="N71" s="119">
        <v>5625</v>
      </c>
      <c r="O71" s="119">
        <v>0</v>
      </c>
      <c r="P71" s="194">
        <f>'TABLE-8-IV'!L65</f>
        <v>0</v>
      </c>
      <c r="Q71" s="119">
        <v>0</v>
      </c>
      <c r="R71" s="119">
        <v>0</v>
      </c>
      <c r="S71" s="194">
        <f>'TABLE-16'!J70</f>
        <v>0</v>
      </c>
      <c r="T71" s="194">
        <f>'TABLE-16'!K70</f>
        <v>0</v>
      </c>
      <c r="U71" s="194">
        <f>'TABLE16(I)'!J70</f>
        <v>0</v>
      </c>
      <c r="V71" s="194">
        <f>'TABLE16(I)'!K70</f>
        <v>0</v>
      </c>
    </row>
    <row r="72" spans="1:22" s="353" customFormat="1" ht="15.75" customHeight="1">
      <c r="A72" s="351"/>
      <c r="B72" s="354" t="s">
        <v>125</v>
      </c>
      <c r="C72" s="352">
        <f aca="true" t="shared" si="5" ref="C72:H72">SUM(C70:C71)</f>
        <v>1569001</v>
      </c>
      <c r="D72" s="352">
        <f t="shared" si="5"/>
        <v>101940</v>
      </c>
      <c r="E72" s="352">
        <f t="shared" si="5"/>
        <v>1469001</v>
      </c>
      <c r="F72" s="352">
        <f t="shared" si="5"/>
        <v>99689</v>
      </c>
      <c r="G72" s="201">
        <f t="shared" si="5"/>
        <v>417687</v>
      </c>
      <c r="H72" s="201">
        <f t="shared" si="5"/>
        <v>43708</v>
      </c>
      <c r="I72" s="352">
        <f aca="true" t="shared" si="6" ref="I72:V72">SUM(I70:I71)</f>
        <v>0</v>
      </c>
      <c r="J72" s="352">
        <f t="shared" si="6"/>
        <v>0</v>
      </c>
      <c r="K72" s="352">
        <f t="shared" si="6"/>
        <v>0</v>
      </c>
      <c r="L72" s="201">
        <f t="shared" si="6"/>
        <v>0</v>
      </c>
      <c r="M72" s="352">
        <f t="shared" si="6"/>
        <v>37043</v>
      </c>
      <c r="N72" s="352">
        <f t="shared" si="6"/>
        <v>5625</v>
      </c>
      <c r="O72" s="352">
        <f t="shared" si="6"/>
        <v>0</v>
      </c>
      <c r="P72" s="201">
        <f t="shared" si="6"/>
        <v>0</v>
      </c>
      <c r="Q72" s="352">
        <f t="shared" si="6"/>
        <v>0</v>
      </c>
      <c r="R72" s="352">
        <f t="shared" si="6"/>
        <v>0</v>
      </c>
      <c r="S72" s="201">
        <f t="shared" si="6"/>
        <v>0</v>
      </c>
      <c r="T72" s="201">
        <f t="shared" si="6"/>
        <v>0</v>
      </c>
      <c r="U72" s="201">
        <f t="shared" si="6"/>
        <v>0</v>
      </c>
      <c r="V72" s="201">
        <f t="shared" si="6"/>
        <v>0</v>
      </c>
    </row>
    <row r="73" spans="1:22" ht="15.75" customHeight="1">
      <c r="A73" s="118"/>
      <c r="B73" s="179"/>
      <c r="C73" s="124"/>
      <c r="D73" s="124"/>
      <c r="E73" s="124"/>
      <c r="F73" s="124"/>
      <c r="G73" s="270"/>
      <c r="H73" s="270"/>
      <c r="I73" s="124"/>
      <c r="J73" s="124"/>
      <c r="K73" s="124"/>
      <c r="L73" s="270"/>
      <c r="M73" s="124"/>
      <c r="N73" s="124"/>
      <c r="O73" s="124"/>
      <c r="P73" s="270"/>
      <c r="Q73" s="124"/>
      <c r="R73" s="124"/>
      <c r="S73" s="270"/>
      <c r="T73" s="270"/>
      <c r="U73" s="270"/>
      <c r="V73" s="270"/>
    </row>
    <row r="74" spans="1:22" ht="15.75" customHeight="1">
      <c r="A74" s="351"/>
      <c r="B74" s="354" t="s">
        <v>35</v>
      </c>
      <c r="C74" s="352">
        <f aca="true" t="shared" si="7" ref="C74:V74">C51+C68+C72</f>
        <v>2780226</v>
      </c>
      <c r="D74" s="352">
        <f t="shared" si="7"/>
        <v>828527</v>
      </c>
      <c r="E74" s="352">
        <f t="shared" si="7"/>
        <v>2102146</v>
      </c>
      <c r="F74" s="352">
        <f t="shared" si="7"/>
        <v>376551</v>
      </c>
      <c r="G74" s="201">
        <f t="shared" si="7"/>
        <v>934172</v>
      </c>
      <c r="H74" s="201">
        <f t="shared" si="7"/>
        <v>278592</v>
      </c>
      <c r="I74" s="352">
        <f t="shared" si="7"/>
        <v>6607</v>
      </c>
      <c r="J74" s="352">
        <f t="shared" si="7"/>
        <v>923</v>
      </c>
      <c r="K74" s="352">
        <f t="shared" si="7"/>
        <v>147860</v>
      </c>
      <c r="L74" s="201">
        <f t="shared" si="7"/>
        <v>53182</v>
      </c>
      <c r="M74" s="352">
        <f t="shared" si="7"/>
        <v>86189</v>
      </c>
      <c r="N74" s="352">
        <f t="shared" si="7"/>
        <v>33566</v>
      </c>
      <c r="O74" s="352">
        <f t="shared" si="7"/>
        <v>44729</v>
      </c>
      <c r="P74" s="201">
        <f t="shared" si="7"/>
        <v>14718</v>
      </c>
      <c r="Q74" s="352">
        <f t="shared" si="7"/>
        <v>68591</v>
      </c>
      <c r="R74" s="352">
        <f t="shared" si="7"/>
        <v>32503</v>
      </c>
      <c r="S74" s="201">
        <f t="shared" si="7"/>
        <v>14179</v>
      </c>
      <c r="T74" s="201">
        <f t="shared" si="7"/>
        <v>3710</v>
      </c>
      <c r="U74" s="201">
        <f t="shared" si="7"/>
        <v>22653</v>
      </c>
      <c r="V74" s="201">
        <f t="shared" si="7"/>
        <v>7900</v>
      </c>
    </row>
    <row r="75" spans="7:8" ht="12.75">
      <c r="G75" s="455"/>
      <c r="H75" s="455"/>
    </row>
    <row r="83" spans="3:9" ht="12.75">
      <c r="C83" s="335">
        <v>4</v>
      </c>
      <c r="D83" s="335" t="s">
        <v>601</v>
      </c>
      <c r="I83" s="335">
        <v>10523</v>
      </c>
    </row>
    <row r="85" ht="12.75">
      <c r="R85" s="335">
        <f>790+45+241+2029+230+150+2094+27+141+19+228+147+2618+70+702+990+2</f>
        <v>10523</v>
      </c>
    </row>
  </sheetData>
  <mergeCells count="20">
    <mergeCell ref="I57:J57"/>
    <mergeCell ref="I6:J6"/>
    <mergeCell ref="C4:D4"/>
    <mergeCell ref="E4:L4"/>
    <mergeCell ref="C55:D55"/>
    <mergeCell ref="E55:L55"/>
    <mergeCell ref="M58:N58"/>
    <mergeCell ref="M5:N5"/>
    <mergeCell ref="M6:N6"/>
    <mergeCell ref="M7:N7"/>
    <mergeCell ref="U6:V6"/>
    <mergeCell ref="U57:V57"/>
    <mergeCell ref="M56:N56"/>
    <mergeCell ref="M57:N57"/>
    <mergeCell ref="O6:P6"/>
    <mergeCell ref="Q6:R6"/>
    <mergeCell ref="S6:T6"/>
    <mergeCell ref="O57:P57"/>
    <mergeCell ref="Q57:R57"/>
    <mergeCell ref="S57:T57"/>
  </mergeCells>
  <printOptions gridLines="1" horizontalCentered="1"/>
  <pageMargins left="0.35" right="0.5" top="0.75" bottom="0.75" header="0.5" footer="0.5"/>
  <pageSetup blackAndWhite="1" horizontalDpi="300" verticalDpi="300" orientation="landscape" paperSize="9" scale="66" r:id="rId2"/>
  <rowBreaks count="1" manualBreakCount="1">
    <brk id="5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T74"/>
  <sheetViews>
    <sheetView workbookViewId="0" topLeftCell="K1">
      <selection activeCell="A1" sqref="A1"/>
    </sheetView>
  </sheetViews>
  <sheetFormatPr defaultColWidth="9.140625" defaultRowHeight="12.75"/>
  <cols>
    <col min="1" max="1" width="3.7109375" style="106" customWidth="1"/>
    <col min="2" max="2" width="21.8515625" style="106" customWidth="1"/>
    <col min="3" max="5" width="12.7109375" style="22" customWidth="1"/>
    <col min="6" max="6" width="12.7109375" style="102" customWidth="1"/>
    <col min="7" max="9" width="12.7109375" style="22" customWidth="1"/>
    <col min="10" max="10" width="12.7109375" style="102" customWidth="1"/>
    <col min="11" max="13" width="12.7109375" style="22" customWidth="1"/>
    <col min="14" max="14" width="12.7109375" style="102" customWidth="1"/>
    <col min="15" max="15" width="5.57421875" style="22" hidden="1" customWidth="1"/>
    <col min="16" max="16" width="5.57421875" style="22" customWidth="1"/>
    <col min="17" max="17" width="9.57421875" style="106" customWidth="1"/>
    <col min="18" max="18" width="9.140625" style="19" customWidth="1"/>
    <col min="19" max="19" width="9.140625" style="106" customWidth="1"/>
    <col min="20" max="20" width="11.57421875" style="106" customWidth="1"/>
    <col min="21" max="16384" width="9.140625" style="106" customWidth="1"/>
  </cols>
  <sheetData>
    <row r="1" spans="1:19" ht="15">
      <c r="A1" s="503"/>
      <c r="B1" s="544"/>
      <c r="C1" s="21"/>
      <c r="D1" s="21"/>
      <c r="E1" s="21"/>
      <c r="F1" s="280"/>
      <c r="G1" s="21"/>
      <c r="H1" s="21"/>
      <c r="I1" s="21"/>
      <c r="J1" s="280"/>
      <c r="K1" s="21"/>
      <c r="L1" s="21"/>
      <c r="M1" s="21"/>
      <c r="N1" s="280"/>
      <c r="O1" s="21"/>
      <c r="P1" s="21"/>
      <c r="Q1" s="544"/>
      <c r="R1" s="543"/>
      <c r="S1" s="544"/>
    </row>
    <row r="2" spans="1:4" ht="12.75">
      <c r="A2" s="108"/>
      <c r="B2" s="503"/>
      <c r="C2" s="24"/>
      <c r="D2" s="24"/>
    </row>
    <row r="3" spans="15:20" ht="12.75">
      <c r="O3" s="20"/>
      <c r="P3" s="20"/>
      <c r="R3" s="20"/>
      <c r="S3" s="108"/>
      <c r="T3" s="108"/>
    </row>
    <row r="4" spans="1:20" ht="18" customHeight="1">
      <c r="A4" s="206" t="s">
        <v>4</v>
      </c>
      <c r="B4" s="206" t="s">
        <v>5</v>
      </c>
      <c r="C4" s="783" t="s">
        <v>112</v>
      </c>
      <c r="D4" s="783"/>
      <c r="E4" s="783"/>
      <c r="F4" s="783"/>
      <c r="G4" s="783" t="s">
        <v>546</v>
      </c>
      <c r="H4" s="783"/>
      <c r="I4" s="783"/>
      <c r="J4" s="783"/>
      <c r="K4" s="783" t="s">
        <v>63</v>
      </c>
      <c r="L4" s="783"/>
      <c r="M4" s="783"/>
      <c r="N4" s="783"/>
      <c r="O4" s="211"/>
      <c r="P4" s="211"/>
      <c r="Q4" s="552"/>
      <c r="R4" s="20"/>
      <c r="S4" s="552"/>
      <c r="T4" s="552"/>
    </row>
    <row r="5" spans="1:20" ht="12.75">
      <c r="A5" s="190"/>
      <c r="B5" s="190"/>
      <c r="C5" s="147" t="s">
        <v>203</v>
      </c>
      <c r="D5" s="147" t="s">
        <v>204</v>
      </c>
      <c r="E5" s="147" t="s">
        <v>205</v>
      </c>
      <c r="F5" s="287" t="s">
        <v>3</v>
      </c>
      <c r="G5" s="147" t="s">
        <v>203</v>
      </c>
      <c r="H5" s="147" t="s">
        <v>204</v>
      </c>
      <c r="I5" s="147" t="s">
        <v>205</v>
      </c>
      <c r="J5" s="287" t="s">
        <v>3</v>
      </c>
      <c r="K5" s="147" t="s">
        <v>203</v>
      </c>
      <c r="L5" s="147" t="s">
        <v>204</v>
      </c>
      <c r="M5" s="147" t="s">
        <v>205</v>
      </c>
      <c r="N5" s="287" t="s">
        <v>3</v>
      </c>
      <c r="O5" s="212"/>
      <c r="P5" s="212"/>
      <c r="Q5" s="107"/>
      <c r="R5" s="20"/>
      <c r="S5" s="108"/>
      <c r="T5" s="108"/>
    </row>
    <row r="6" spans="1:20" ht="12.75">
      <c r="A6" s="55">
        <v>1</v>
      </c>
      <c r="B6" s="58" t="s">
        <v>7</v>
      </c>
      <c r="C6" s="58">
        <v>612</v>
      </c>
      <c r="D6" s="58">
        <v>1431</v>
      </c>
      <c r="E6" s="58">
        <v>104</v>
      </c>
      <c r="F6" s="194">
        <f>C6+D6+E6</f>
        <v>2147</v>
      </c>
      <c r="G6" s="58">
        <v>457</v>
      </c>
      <c r="H6" s="58">
        <v>1173</v>
      </c>
      <c r="I6" s="58">
        <v>133</v>
      </c>
      <c r="J6" s="194">
        <f>G6+H6+I6</f>
        <v>1763</v>
      </c>
      <c r="K6" s="58">
        <v>1143</v>
      </c>
      <c r="L6" s="58">
        <v>1446</v>
      </c>
      <c r="M6" s="58">
        <v>154</v>
      </c>
      <c r="N6" s="194">
        <f>K6+L6+M6</f>
        <v>2743</v>
      </c>
      <c r="O6" s="19">
        <v>0</v>
      </c>
      <c r="P6" s="19"/>
      <c r="Q6" s="107"/>
      <c r="R6" s="20"/>
      <c r="S6" s="108"/>
      <c r="T6" s="108"/>
    </row>
    <row r="7" spans="1:19" ht="12.75">
      <c r="A7" s="55">
        <v>2</v>
      </c>
      <c r="B7" s="58" t="s">
        <v>8</v>
      </c>
      <c r="C7" s="58">
        <v>0</v>
      </c>
      <c r="D7" s="58">
        <v>0</v>
      </c>
      <c r="E7" s="58">
        <v>0</v>
      </c>
      <c r="F7" s="194">
        <f aca="true" t="shared" si="0" ref="F7:F44">C7+D7+E7</f>
        <v>0</v>
      </c>
      <c r="G7" s="58">
        <v>1</v>
      </c>
      <c r="H7" s="58">
        <v>17</v>
      </c>
      <c r="I7" s="58">
        <v>1</v>
      </c>
      <c r="J7" s="194">
        <f aca="true" t="shared" si="1" ref="J7:J44">G7+H7+I7</f>
        <v>19</v>
      </c>
      <c r="K7" s="58">
        <v>28</v>
      </c>
      <c r="L7" s="58">
        <v>32</v>
      </c>
      <c r="M7" s="58">
        <v>0</v>
      </c>
      <c r="N7" s="194">
        <f aca="true" t="shared" si="2" ref="N7:N24">K7+L7+M7</f>
        <v>60</v>
      </c>
      <c r="O7" s="19">
        <v>0</v>
      </c>
      <c r="P7" s="19"/>
      <c r="Q7" s="109"/>
      <c r="R7" s="110"/>
      <c r="S7" s="111"/>
    </row>
    <row r="8" spans="1:20" ht="12.75">
      <c r="A8" s="55">
        <v>3</v>
      </c>
      <c r="B8" s="58" t="s">
        <v>9</v>
      </c>
      <c r="C8" s="58">
        <v>2038</v>
      </c>
      <c r="D8" s="58">
        <v>1568</v>
      </c>
      <c r="E8" s="58">
        <v>278</v>
      </c>
      <c r="F8" s="194">
        <f t="shared" si="0"/>
        <v>3884</v>
      </c>
      <c r="G8" s="58">
        <v>1498</v>
      </c>
      <c r="H8" s="58">
        <v>1032</v>
      </c>
      <c r="I8" s="58">
        <v>726</v>
      </c>
      <c r="J8" s="194">
        <f t="shared" si="1"/>
        <v>3256</v>
      </c>
      <c r="K8" s="58">
        <v>1810</v>
      </c>
      <c r="L8" s="58">
        <v>971</v>
      </c>
      <c r="M8" s="58">
        <v>192</v>
      </c>
      <c r="N8" s="194">
        <f t="shared" si="2"/>
        <v>2973</v>
      </c>
      <c r="O8" s="19">
        <v>0</v>
      </c>
      <c r="P8" s="19"/>
      <c r="Q8" s="19"/>
      <c r="T8" s="19"/>
    </row>
    <row r="9" spans="1:20" ht="12.75">
      <c r="A9" s="55">
        <v>4</v>
      </c>
      <c r="B9" s="58" t="s">
        <v>10</v>
      </c>
      <c r="C9" s="58">
        <v>1737</v>
      </c>
      <c r="D9" s="58">
        <v>2497</v>
      </c>
      <c r="E9" s="58">
        <v>103</v>
      </c>
      <c r="F9" s="194">
        <f t="shared" si="0"/>
        <v>4337</v>
      </c>
      <c r="G9" s="58">
        <v>881</v>
      </c>
      <c r="H9" s="58">
        <v>1411</v>
      </c>
      <c r="I9" s="58">
        <v>119</v>
      </c>
      <c r="J9" s="194">
        <f t="shared" si="1"/>
        <v>2411</v>
      </c>
      <c r="K9" s="58">
        <v>2582</v>
      </c>
      <c r="L9" s="58">
        <v>1438</v>
      </c>
      <c r="M9" s="58">
        <v>456</v>
      </c>
      <c r="N9" s="194">
        <f t="shared" si="2"/>
        <v>4476</v>
      </c>
      <c r="O9" s="19"/>
      <c r="P9" s="19"/>
      <c r="Q9" s="19"/>
      <c r="T9" s="19"/>
    </row>
    <row r="10" spans="1:20" ht="12.75">
      <c r="A10" s="55">
        <v>5</v>
      </c>
      <c r="B10" s="58" t="s">
        <v>11</v>
      </c>
      <c r="C10" s="58">
        <v>420</v>
      </c>
      <c r="D10" s="58">
        <v>522</v>
      </c>
      <c r="E10" s="58">
        <v>288</v>
      </c>
      <c r="F10" s="194">
        <f t="shared" si="0"/>
        <v>1230</v>
      </c>
      <c r="G10" s="58">
        <v>667</v>
      </c>
      <c r="H10" s="58">
        <v>486</v>
      </c>
      <c r="I10" s="58">
        <v>127</v>
      </c>
      <c r="J10" s="194">
        <f t="shared" si="1"/>
        <v>1280</v>
      </c>
      <c r="K10" s="58">
        <v>503</v>
      </c>
      <c r="L10" s="58">
        <v>1187</v>
      </c>
      <c r="M10" s="58">
        <v>241</v>
      </c>
      <c r="N10" s="194">
        <f t="shared" si="2"/>
        <v>1931</v>
      </c>
      <c r="O10" s="19"/>
      <c r="P10" s="19"/>
      <c r="Q10" s="19"/>
      <c r="T10" s="19"/>
    </row>
    <row r="11" spans="1:20" ht="12.75">
      <c r="A11" s="55">
        <v>6</v>
      </c>
      <c r="B11" s="58" t="s">
        <v>12</v>
      </c>
      <c r="C11" s="58">
        <v>149</v>
      </c>
      <c r="D11" s="58">
        <v>238</v>
      </c>
      <c r="E11" s="58">
        <v>25</v>
      </c>
      <c r="F11" s="194">
        <f t="shared" si="0"/>
        <v>412</v>
      </c>
      <c r="G11" s="58">
        <v>306</v>
      </c>
      <c r="H11" s="58">
        <v>238</v>
      </c>
      <c r="I11" s="58">
        <v>154</v>
      </c>
      <c r="J11" s="194">
        <f t="shared" si="1"/>
        <v>698</v>
      </c>
      <c r="K11" s="58">
        <v>267</v>
      </c>
      <c r="L11" s="58">
        <v>1089</v>
      </c>
      <c r="M11" s="58">
        <v>254</v>
      </c>
      <c r="N11" s="194">
        <f t="shared" si="2"/>
        <v>1610</v>
      </c>
      <c r="O11" s="19"/>
      <c r="P11" s="19"/>
      <c r="Q11" s="19"/>
      <c r="T11" s="19"/>
    </row>
    <row r="12" spans="1:20" ht="12.75">
      <c r="A12" s="55">
        <v>7</v>
      </c>
      <c r="B12" s="58" t="s">
        <v>13</v>
      </c>
      <c r="C12" s="58">
        <v>790</v>
      </c>
      <c r="D12" s="58">
        <v>7111</v>
      </c>
      <c r="E12" s="58">
        <v>361</v>
      </c>
      <c r="F12" s="194">
        <f t="shared" si="0"/>
        <v>8262</v>
      </c>
      <c r="G12" s="58">
        <v>404</v>
      </c>
      <c r="H12" s="58">
        <v>3087</v>
      </c>
      <c r="I12" s="58">
        <v>270</v>
      </c>
      <c r="J12" s="194">
        <f t="shared" si="1"/>
        <v>3761</v>
      </c>
      <c r="K12" s="58">
        <v>777</v>
      </c>
      <c r="L12" s="58">
        <v>3441</v>
      </c>
      <c r="M12" s="58">
        <v>600</v>
      </c>
      <c r="N12" s="194">
        <f t="shared" si="2"/>
        <v>4818</v>
      </c>
      <c r="O12" s="19"/>
      <c r="P12" s="19"/>
      <c r="Q12" s="19"/>
      <c r="T12" s="19"/>
    </row>
    <row r="13" spans="1:20" ht="12.75">
      <c r="A13" s="55">
        <v>8</v>
      </c>
      <c r="B13" s="58" t="s">
        <v>164</v>
      </c>
      <c r="C13" s="58">
        <v>0</v>
      </c>
      <c r="D13" s="58">
        <v>2</v>
      </c>
      <c r="E13" s="58">
        <v>1</v>
      </c>
      <c r="F13" s="194">
        <f>C13+D13+E13</f>
        <v>3</v>
      </c>
      <c r="G13" s="58">
        <v>20</v>
      </c>
      <c r="H13" s="58">
        <v>51</v>
      </c>
      <c r="I13" s="58">
        <v>81</v>
      </c>
      <c r="J13" s="194">
        <f>G13+H13+I13</f>
        <v>152</v>
      </c>
      <c r="K13" s="58">
        <v>88</v>
      </c>
      <c r="L13" s="58">
        <v>149</v>
      </c>
      <c r="M13" s="58">
        <v>245</v>
      </c>
      <c r="N13" s="194">
        <f>K13+L13+M13</f>
        <v>482</v>
      </c>
      <c r="O13" s="685">
        <v>0</v>
      </c>
      <c r="P13" s="19"/>
      <c r="Q13" s="19"/>
      <c r="T13" s="19"/>
    </row>
    <row r="14" spans="1:20" ht="12.75">
      <c r="A14" s="55">
        <v>9</v>
      </c>
      <c r="B14" s="58" t="s">
        <v>14</v>
      </c>
      <c r="C14" s="58">
        <v>235</v>
      </c>
      <c r="D14" s="58">
        <v>148</v>
      </c>
      <c r="E14" s="58">
        <v>11</v>
      </c>
      <c r="F14" s="194">
        <f t="shared" si="0"/>
        <v>394</v>
      </c>
      <c r="G14" s="58">
        <v>180</v>
      </c>
      <c r="H14" s="58">
        <v>276</v>
      </c>
      <c r="I14" s="58">
        <v>75</v>
      </c>
      <c r="J14" s="194">
        <f t="shared" si="1"/>
        <v>531</v>
      </c>
      <c r="K14" s="58">
        <v>450</v>
      </c>
      <c r="L14" s="58">
        <v>873</v>
      </c>
      <c r="M14" s="58">
        <v>318</v>
      </c>
      <c r="N14" s="194">
        <f t="shared" si="2"/>
        <v>1641</v>
      </c>
      <c r="O14" s="19">
        <v>0</v>
      </c>
      <c r="P14" s="19"/>
      <c r="Q14" s="19"/>
      <c r="T14" s="19"/>
    </row>
    <row r="15" spans="1:20" ht="12.75">
      <c r="A15" s="55">
        <v>10</v>
      </c>
      <c r="B15" s="58" t="s">
        <v>15</v>
      </c>
      <c r="C15" s="58">
        <v>12</v>
      </c>
      <c r="D15" s="58">
        <v>37</v>
      </c>
      <c r="E15" s="58">
        <v>58</v>
      </c>
      <c r="F15" s="194">
        <f t="shared" si="0"/>
        <v>107</v>
      </c>
      <c r="G15" s="58">
        <v>11</v>
      </c>
      <c r="H15" s="58">
        <v>68</v>
      </c>
      <c r="I15" s="58">
        <v>14</v>
      </c>
      <c r="J15" s="194">
        <f t="shared" si="1"/>
        <v>93</v>
      </c>
      <c r="K15" s="58">
        <v>16</v>
      </c>
      <c r="L15" s="58">
        <v>104</v>
      </c>
      <c r="M15" s="58">
        <v>296</v>
      </c>
      <c r="N15" s="194">
        <f t="shared" si="2"/>
        <v>416</v>
      </c>
      <c r="O15" s="19"/>
      <c r="P15" s="19"/>
      <c r="Q15" s="19"/>
      <c r="T15" s="19"/>
    </row>
    <row r="16" spans="1:20" ht="12.75">
      <c r="A16" s="55">
        <v>11</v>
      </c>
      <c r="B16" s="58" t="s">
        <v>16</v>
      </c>
      <c r="C16" s="58">
        <v>4</v>
      </c>
      <c r="D16" s="58">
        <v>2</v>
      </c>
      <c r="E16" s="58">
        <v>0</v>
      </c>
      <c r="F16" s="194">
        <f t="shared" si="0"/>
        <v>6</v>
      </c>
      <c r="G16" s="58">
        <v>0</v>
      </c>
      <c r="H16" s="58">
        <v>0</v>
      </c>
      <c r="I16" s="58">
        <v>0</v>
      </c>
      <c r="J16" s="194">
        <f t="shared" si="1"/>
        <v>0</v>
      </c>
      <c r="K16" s="58">
        <v>29</v>
      </c>
      <c r="L16" s="58">
        <v>12</v>
      </c>
      <c r="M16" s="58">
        <v>0</v>
      </c>
      <c r="N16" s="194">
        <f t="shared" si="2"/>
        <v>41</v>
      </c>
      <c r="O16" s="19">
        <v>0</v>
      </c>
      <c r="P16" s="19"/>
      <c r="Q16" s="19"/>
      <c r="T16" s="19"/>
    </row>
    <row r="17" spans="1:20" ht="12.75">
      <c r="A17" s="55">
        <v>12</v>
      </c>
      <c r="B17" s="58" t="s">
        <v>17</v>
      </c>
      <c r="C17" s="58">
        <v>143</v>
      </c>
      <c r="D17" s="58">
        <v>465</v>
      </c>
      <c r="E17" s="58">
        <v>0</v>
      </c>
      <c r="F17" s="194">
        <f t="shared" si="0"/>
        <v>608</v>
      </c>
      <c r="G17" s="58">
        <v>136</v>
      </c>
      <c r="H17" s="58">
        <v>85</v>
      </c>
      <c r="I17" s="58">
        <v>0</v>
      </c>
      <c r="J17" s="194">
        <f t="shared" si="1"/>
        <v>221</v>
      </c>
      <c r="K17" s="58">
        <v>822</v>
      </c>
      <c r="L17" s="58">
        <v>1226</v>
      </c>
      <c r="M17" s="58">
        <v>29</v>
      </c>
      <c r="N17" s="194">
        <f t="shared" si="2"/>
        <v>2077</v>
      </c>
      <c r="O17" s="19"/>
      <c r="P17" s="19"/>
      <c r="Q17" s="19"/>
      <c r="T17" s="19"/>
    </row>
    <row r="18" spans="1:20" ht="12.75">
      <c r="A18" s="55">
        <v>13</v>
      </c>
      <c r="B18" s="58" t="s">
        <v>166</v>
      </c>
      <c r="C18" s="58">
        <v>61</v>
      </c>
      <c r="D18" s="58">
        <v>23</v>
      </c>
      <c r="E18" s="58">
        <v>3</v>
      </c>
      <c r="F18" s="194">
        <f t="shared" si="0"/>
        <v>87</v>
      </c>
      <c r="G18" s="58">
        <v>381</v>
      </c>
      <c r="H18" s="58">
        <v>93</v>
      </c>
      <c r="I18" s="58">
        <v>1</v>
      </c>
      <c r="J18" s="194">
        <f t="shared" si="1"/>
        <v>475</v>
      </c>
      <c r="K18" s="58">
        <v>232</v>
      </c>
      <c r="L18" s="58">
        <v>107</v>
      </c>
      <c r="M18" s="58">
        <v>0</v>
      </c>
      <c r="N18" s="194">
        <f t="shared" si="2"/>
        <v>339</v>
      </c>
      <c r="O18" s="19"/>
      <c r="P18" s="19"/>
      <c r="Q18" s="19"/>
      <c r="T18" s="19"/>
    </row>
    <row r="19" spans="1:20" ht="12.75">
      <c r="A19" s="55">
        <v>14</v>
      </c>
      <c r="B19" s="58" t="s">
        <v>78</v>
      </c>
      <c r="C19" s="58">
        <v>488</v>
      </c>
      <c r="D19" s="58">
        <v>2533</v>
      </c>
      <c r="E19" s="58">
        <v>1176</v>
      </c>
      <c r="F19" s="194">
        <f t="shared" si="0"/>
        <v>4197</v>
      </c>
      <c r="G19" s="58">
        <v>517</v>
      </c>
      <c r="H19" s="58">
        <v>3915</v>
      </c>
      <c r="I19" s="58">
        <v>4125</v>
      </c>
      <c r="J19" s="194">
        <f t="shared" si="1"/>
        <v>8557</v>
      </c>
      <c r="K19" s="58">
        <v>1632</v>
      </c>
      <c r="L19" s="58">
        <v>4079</v>
      </c>
      <c r="M19" s="58">
        <v>1568</v>
      </c>
      <c r="N19" s="194">
        <f t="shared" si="2"/>
        <v>7279</v>
      </c>
      <c r="O19" s="19"/>
      <c r="P19" s="19"/>
      <c r="Q19" s="19"/>
      <c r="T19" s="19"/>
    </row>
    <row r="20" spans="1:20" ht="12.75">
      <c r="A20" s="55">
        <v>15</v>
      </c>
      <c r="B20" s="58" t="s">
        <v>106</v>
      </c>
      <c r="C20" s="58">
        <v>117</v>
      </c>
      <c r="D20" s="58">
        <v>98</v>
      </c>
      <c r="E20" s="58">
        <v>52</v>
      </c>
      <c r="F20" s="194">
        <f t="shared" si="0"/>
        <v>267</v>
      </c>
      <c r="G20" s="58">
        <v>250</v>
      </c>
      <c r="H20" s="58">
        <v>876</v>
      </c>
      <c r="I20" s="58">
        <v>137</v>
      </c>
      <c r="J20" s="194">
        <f t="shared" si="1"/>
        <v>1263</v>
      </c>
      <c r="K20" s="58">
        <v>400</v>
      </c>
      <c r="L20" s="58">
        <v>1189</v>
      </c>
      <c r="M20" s="58">
        <v>249</v>
      </c>
      <c r="N20" s="194">
        <f t="shared" si="2"/>
        <v>1838</v>
      </c>
      <c r="O20" s="19">
        <v>0</v>
      </c>
      <c r="P20" s="19"/>
      <c r="Q20" s="19"/>
      <c r="T20" s="19"/>
    </row>
    <row r="21" spans="1:20" ht="12.75">
      <c r="A21" s="55">
        <v>16</v>
      </c>
      <c r="B21" s="58" t="s">
        <v>20</v>
      </c>
      <c r="C21" s="58">
        <v>695</v>
      </c>
      <c r="D21" s="58">
        <v>2322</v>
      </c>
      <c r="E21" s="58">
        <v>9</v>
      </c>
      <c r="F21" s="194">
        <f>C21+D21+E21</f>
        <v>3026</v>
      </c>
      <c r="G21" s="58">
        <v>255</v>
      </c>
      <c r="H21" s="58">
        <v>958</v>
      </c>
      <c r="I21" s="58">
        <v>65</v>
      </c>
      <c r="J21" s="194">
        <f t="shared" si="1"/>
        <v>1278</v>
      </c>
      <c r="K21" s="58">
        <v>451</v>
      </c>
      <c r="L21" s="58">
        <v>1025</v>
      </c>
      <c r="M21" s="58">
        <v>29</v>
      </c>
      <c r="N21" s="194">
        <f t="shared" si="2"/>
        <v>1505</v>
      </c>
      <c r="O21" s="685">
        <v>0</v>
      </c>
      <c r="P21" s="19"/>
      <c r="Q21" s="19"/>
      <c r="T21" s="19"/>
    </row>
    <row r="22" spans="1:20" ht="12.75">
      <c r="A22" s="55">
        <v>17</v>
      </c>
      <c r="B22" s="58" t="s">
        <v>21</v>
      </c>
      <c r="C22" s="58">
        <v>1383</v>
      </c>
      <c r="D22" s="58">
        <v>2383</v>
      </c>
      <c r="E22" s="58">
        <v>265</v>
      </c>
      <c r="F22" s="194">
        <f t="shared" si="0"/>
        <v>4031</v>
      </c>
      <c r="G22" s="58">
        <v>343</v>
      </c>
      <c r="H22" s="58">
        <v>785</v>
      </c>
      <c r="I22" s="58">
        <v>1248</v>
      </c>
      <c r="J22" s="194">
        <f t="shared" si="1"/>
        <v>2376</v>
      </c>
      <c r="K22" s="58">
        <v>2246</v>
      </c>
      <c r="L22" s="58">
        <v>2571</v>
      </c>
      <c r="M22" s="58">
        <v>1325</v>
      </c>
      <c r="N22" s="194">
        <f t="shared" si="2"/>
        <v>6142</v>
      </c>
      <c r="O22" s="19">
        <v>0</v>
      </c>
      <c r="P22" s="19"/>
      <c r="Q22" s="19"/>
      <c r="T22" s="19"/>
    </row>
    <row r="23" spans="1:20" ht="12.75">
      <c r="A23" s="55">
        <v>18</v>
      </c>
      <c r="B23" s="58" t="s">
        <v>19</v>
      </c>
      <c r="C23" s="58">
        <v>0</v>
      </c>
      <c r="D23" s="58">
        <v>131</v>
      </c>
      <c r="E23" s="58">
        <v>0</v>
      </c>
      <c r="F23" s="194">
        <f t="shared" si="0"/>
        <v>131</v>
      </c>
      <c r="G23" s="58">
        <v>0</v>
      </c>
      <c r="H23" s="58">
        <v>4</v>
      </c>
      <c r="I23" s="58">
        <v>0</v>
      </c>
      <c r="J23" s="194">
        <f t="shared" si="1"/>
        <v>4</v>
      </c>
      <c r="K23" s="58">
        <v>0</v>
      </c>
      <c r="L23" s="58">
        <v>76</v>
      </c>
      <c r="M23" s="58">
        <v>4</v>
      </c>
      <c r="N23" s="194">
        <f t="shared" si="2"/>
        <v>80</v>
      </c>
      <c r="O23" s="19"/>
      <c r="P23" s="19"/>
      <c r="Q23" s="19"/>
      <c r="T23" s="19"/>
    </row>
    <row r="24" spans="1:20" ht="12.75">
      <c r="A24" s="55">
        <v>19</v>
      </c>
      <c r="B24" s="58" t="s">
        <v>126</v>
      </c>
      <c r="C24" s="58">
        <v>3</v>
      </c>
      <c r="D24" s="58">
        <v>0</v>
      </c>
      <c r="E24" s="58">
        <v>0</v>
      </c>
      <c r="F24" s="194">
        <f t="shared" si="0"/>
        <v>3</v>
      </c>
      <c r="G24" s="58">
        <v>11</v>
      </c>
      <c r="H24" s="58">
        <v>4</v>
      </c>
      <c r="I24" s="58">
        <v>1</v>
      </c>
      <c r="J24" s="194">
        <f t="shared" si="1"/>
        <v>16</v>
      </c>
      <c r="K24" s="58">
        <v>12</v>
      </c>
      <c r="L24" s="58">
        <v>4</v>
      </c>
      <c r="M24" s="58">
        <v>0</v>
      </c>
      <c r="N24" s="194">
        <f t="shared" si="2"/>
        <v>16</v>
      </c>
      <c r="O24" s="19">
        <v>0</v>
      </c>
      <c r="P24" s="19"/>
      <c r="Q24" s="19"/>
      <c r="T24" s="19"/>
    </row>
    <row r="25" spans="1:20" s="236" customFormat="1" ht="14.25">
      <c r="A25" s="207"/>
      <c r="B25" s="168" t="s">
        <v>226</v>
      </c>
      <c r="C25" s="168">
        <f aca="true" t="shared" si="3" ref="C25:M25">SUM(C6:C24)</f>
        <v>8887</v>
      </c>
      <c r="D25" s="168">
        <f t="shared" si="3"/>
        <v>21511</v>
      </c>
      <c r="E25" s="168">
        <f t="shared" si="3"/>
        <v>2734</v>
      </c>
      <c r="F25" s="201">
        <f t="shared" si="0"/>
        <v>33132</v>
      </c>
      <c r="G25" s="168">
        <f t="shared" si="3"/>
        <v>6318</v>
      </c>
      <c r="H25" s="168">
        <f t="shared" si="3"/>
        <v>14559</v>
      </c>
      <c r="I25" s="168">
        <f t="shared" si="3"/>
        <v>7277</v>
      </c>
      <c r="J25" s="201">
        <f t="shared" si="1"/>
        <v>28154</v>
      </c>
      <c r="K25" s="168">
        <f t="shared" si="3"/>
        <v>13488</v>
      </c>
      <c r="L25" s="168">
        <f t="shared" si="3"/>
        <v>21019</v>
      </c>
      <c r="M25" s="168">
        <f t="shared" si="3"/>
        <v>5960</v>
      </c>
      <c r="N25" s="201">
        <f aca="true" t="shared" si="4" ref="N25:N44">K25+L25+M25</f>
        <v>40467</v>
      </c>
      <c r="O25" s="213"/>
      <c r="P25" s="213"/>
      <c r="Q25" s="213"/>
      <c r="R25" s="213"/>
      <c r="T25" s="213"/>
    </row>
    <row r="26" spans="1:20" ht="12.75">
      <c r="A26" s="55">
        <v>20</v>
      </c>
      <c r="B26" s="58" t="s">
        <v>23</v>
      </c>
      <c r="C26" s="58">
        <v>0</v>
      </c>
      <c r="D26" s="58">
        <v>0</v>
      </c>
      <c r="E26" s="58">
        <v>0</v>
      </c>
      <c r="F26" s="194">
        <f t="shared" si="0"/>
        <v>0</v>
      </c>
      <c r="G26" s="58">
        <v>121</v>
      </c>
      <c r="H26" s="58">
        <v>0</v>
      </c>
      <c r="I26" s="58">
        <v>0</v>
      </c>
      <c r="J26" s="194">
        <f t="shared" si="1"/>
        <v>121</v>
      </c>
      <c r="K26" s="58">
        <v>52</v>
      </c>
      <c r="L26" s="58">
        <v>50</v>
      </c>
      <c r="M26" s="58">
        <v>5</v>
      </c>
      <c r="N26" s="194">
        <f t="shared" si="4"/>
        <v>107</v>
      </c>
      <c r="O26" s="19"/>
      <c r="P26" s="19"/>
      <c r="Q26" s="19"/>
      <c r="T26" s="19"/>
    </row>
    <row r="27" spans="1:20" ht="12.75">
      <c r="A27" s="55">
        <v>21</v>
      </c>
      <c r="B27" s="58" t="s">
        <v>274</v>
      </c>
      <c r="C27" s="58">
        <v>0</v>
      </c>
      <c r="D27" s="58">
        <v>0</v>
      </c>
      <c r="E27" s="58">
        <v>0</v>
      </c>
      <c r="F27" s="194">
        <f t="shared" si="0"/>
        <v>0</v>
      </c>
      <c r="G27" s="58">
        <v>223</v>
      </c>
      <c r="H27" s="58">
        <v>57</v>
      </c>
      <c r="I27" s="58">
        <v>0</v>
      </c>
      <c r="J27" s="194">
        <f t="shared" si="1"/>
        <v>280</v>
      </c>
      <c r="K27" s="58">
        <v>12</v>
      </c>
      <c r="L27" s="58">
        <v>31</v>
      </c>
      <c r="M27" s="58">
        <v>1</v>
      </c>
      <c r="N27" s="194">
        <f t="shared" si="4"/>
        <v>44</v>
      </c>
      <c r="O27" s="19"/>
      <c r="P27" s="19"/>
      <c r="Q27" s="19"/>
      <c r="T27" s="19"/>
    </row>
    <row r="28" spans="1:20" ht="12.75">
      <c r="A28" s="55">
        <v>22</v>
      </c>
      <c r="B28" s="58" t="s">
        <v>171</v>
      </c>
      <c r="C28" s="58">
        <v>0</v>
      </c>
      <c r="D28" s="58">
        <v>0</v>
      </c>
      <c r="E28" s="58">
        <v>0</v>
      </c>
      <c r="F28" s="194">
        <f t="shared" si="0"/>
        <v>0</v>
      </c>
      <c r="G28" s="58">
        <v>55</v>
      </c>
      <c r="H28" s="58">
        <v>31</v>
      </c>
      <c r="I28" s="58">
        <v>11</v>
      </c>
      <c r="J28" s="194">
        <f t="shared" si="1"/>
        <v>97</v>
      </c>
      <c r="K28" s="58">
        <v>85</v>
      </c>
      <c r="L28" s="58">
        <v>30</v>
      </c>
      <c r="M28" s="58">
        <v>28</v>
      </c>
      <c r="N28" s="194">
        <f t="shared" si="4"/>
        <v>143</v>
      </c>
      <c r="O28" s="19"/>
      <c r="P28" s="19"/>
      <c r="Q28" s="19"/>
      <c r="T28" s="19"/>
    </row>
    <row r="29" spans="1:20" ht="12.75">
      <c r="A29" s="55">
        <v>23</v>
      </c>
      <c r="B29" s="58" t="s">
        <v>22</v>
      </c>
      <c r="C29" s="58">
        <v>0</v>
      </c>
      <c r="D29" s="58">
        <v>0</v>
      </c>
      <c r="E29" s="58">
        <v>0</v>
      </c>
      <c r="F29" s="194">
        <f t="shared" si="0"/>
        <v>0</v>
      </c>
      <c r="G29" s="58">
        <v>0</v>
      </c>
      <c r="H29" s="58">
        <v>30</v>
      </c>
      <c r="I29" s="58">
        <v>0</v>
      </c>
      <c r="J29" s="194">
        <f t="shared" si="1"/>
        <v>30</v>
      </c>
      <c r="K29" s="58">
        <v>15</v>
      </c>
      <c r="L29" s="58">
        <v>19</v>
      </c>
      <c r="M29" s="58">
        <v>0</v>
      </c>
      <c r="N29" s="194">
        <f t="shared" si="4"/>
        <v>34</v>
      </c>
      <c r="O29" s="19"/>
      <c r="P29" s="19"/>
      <c r="Q29" s="19"/>
      <c r="T29" s="19"/>
    </row>
    <row r="30" spans="1:20" ht="12.75">
      <c r="A30" s="55">
        <v>24</v>
      </c>
      <c r="B30" s="58" t="s">
        <v>143</v>
      </c>
      <c r="C30" s="58">
        <v>0</v>
      </c>
      <c r="D30" s="58">
        <v>0</v>
      </c>
      <c r="E30" s="58">
        <v>2</v>
      </c>
      <c r="F30" s="194">
        <f t="shared" si="0"/>
        <v>2</v>
      </c>
      <c r="G30" s="58">
        <v>15</v>
      </c>
      <c r="H30" s="58">
        <v>38</v>
      </c>
      <c r="I30" s="58">
        <v>0</v>
      </c>
      <c r="J30" s="194">
        <f t="shared" si="1"/>
        <v>53</v>
      </c>
      <c r="K30" s="58">
        <v>37</v>
      </c>
      <c r="L30" s="58">
        <v>40</v>
      </c>
      <c r="M30" s="58">
        <v>4</v>
      </c>
      <c r="N30" s="194">
        <f t="shared" si="4"/>
        <v>81</v>
      </c>
      <c r="O30" s="19">
        <v>164.7</v>
      </c>
      <c r="P30" s="19"/>
      <c r="Q30" s="20"/>
      <c r="R30" s="545"/>
      <c r="S30" s="108"/>
      <c r="T30" s="20"/>
    </row>
    <row r="31" spans="1:20" ht="12.75">
      <c r="A31" s="55">
        <v>25</v>
      </c>
      <c r="B31" s="58" t="s">
        <v>18</v>
      </c>
      <c r="C31" s="58">
        <v>7458</v>
      </c>
      <c r="D31" s="58">
        <v>7981</v>
      </c>
      <c r="E31" s="58">
        <v>2260</v>
      </c>
      <c r="F31" s="194">
        <f t="shared" si="0"/>
        <v>17699</v>
      </c>
      <c r="G31" s="58">
        <v>6535</v>
      </c>
      <c r="H31" s="58">
        <v>3829</v>
      </c>
      <c r="I31" s="58">
        <v>1524</v>
      </c>
      <c r="J31" s="194">
        <f t="shared" si="1"/>
        <v>11888</v>
      </c>
      <c r="K31" s="58">
        <v>6271</v>
      </c>
      <c r="L31" s="58">
        <v>1792</v>
      </c>
      <c r="M31" s="58">
        <v>896</v>
      </c>
      <c r="N31" s="194">
        <f t="shared" si="4"/>
        <v>8959</v>
      </c>
      <c r="O31" s="19">
        <v>0</v>
      </c>
      <c r="P31" s="19"/>
      <c r="Q31" s="19"/>
      <c r="T31" s="19"/>
    </row>
    <row r="32" spans="1:20" ht="12.75">
      <c r="A32" s="55">
        <v>26</v>
      </c>
      <c r="B32" s="58" t="s">
        <v>105</v>
      </c>
      <c r="C32" s="58">
        <v>490</v>
      </c>
      <c r="D32" s="58">
        <v>1773</v>
      </c>
      <c r="E32" s="58">
        <v>100</v>
      </c>
      <c r="F32" s="194">
        <f t="shared" si="0"/>
        <v>2363</v>
      </c>
      <c r="G32" s="58">
        <v>1151</v>
      </c>
      <c r="H32" s="58">
        <v>3047</v>
      </c>
      <c r="I32" s="58">
        <v>320</v>
      </c>
      <c r="J32" s="194">
        <f t="shared" si="1"/>
        <v>4518</v>
      </c>
      <c r="K32" s="58">
        <v>865</v>
      </c>
      <c r="L32" s="58">
        <v>1347</v>
      </c>
      <c r="M32" s="58">
        <v>178</v>
      </c>
      <c r="N32" s="194">
        <f t="shared" si="4"/>
        <v>2390</v>
      </c>
      <c r="O32" s="19">
        <v>0</v>
      </c>
      <c r="P32" s="19"/>
      <c r="Q32" s="19"/>
      <c r="T32" s="19"/>
    </row>
    <row r="33" spans="1:20" s="236" customFormat="1" ht="14.25">
      <c r="A33" s="207"/>
      <c r="B33" s="168" t="s">
        <v>228</v>
      </c>
      <c r="C33" s="168">
        <f aca="true" t="shared" si="5" ref="C33:M33">SUM(C26:C32)</f>
        <v>7948</v>
      </c>
      <c r="D33" s="168">
        <f t="shared" si="5"/>
        <v>9754</v>
      </c>
      <c r="E33" s="168">
        <f t="shared" si="5"/>
        <v>2362</v>
      </c>
      <c r="F33" s="201">
        <f t="shared" si="0"/>
        <v>20064</v>
      </c>
      <c r="G33" s="168">
        <f t="shared" si="5"/>
        <v>8100</v>
      </c>
      <c r="H33" s="168">
        <f t="shared" si="5"/>
        <v>7032</v>
      </c>
      <c r="I33" s="168">
        <f t="shared" si="5"/>
        <v>1855</v>
      </c>
      <c r="J33" s="201">
        <f t="shared" si="1"/>
        <v>16987</v>
      </c>
      <c r="K33" s="168">
        <f t="shared" si="5"/>
        <v>7337</v>
      </c>
      <c r="L33" s="168">
        <f t="shared" si="5"/>
        <v>3309</v>
      </c>
      <c r="M33" s="168">
        <f t="shared" si="5"/>
        <v>1112</v>
      </c>
      <c r="N33" s="201">
        <f t="shared" si="4"/>
        <v>11758</v>
      </c>
      <c r="O33" s="213"/>
      <c r="P33" s="213"/>
      <c r="Q33" s="213"/>
      <c r="R33" s="213"/>
      <c r="T33" s="213"/>
    </row>
    <row r="34" spans="1:20" ht="12.75">
      <c r="A34" s="55">
        <v>27</v>
      </c>
      <c r="B34" s="58" t="s">
        <v>165</v>
      </c>
      <c r="C34" s="58">
        <v>9</v>
      </c>
      <c r="D34" s="58">
        <v>13</v>
      </c>
      <c r="E34" s="58">
        <v>11</v>
      </c>
      <c r="F34" s="194">
        <f t="shared" si="0"/>
        <v>33</v>
      </c>
      <c r="G34" s="58">
        <v>4</v>
      </c>
      <c r="H34" s="58">
        <v>13</v>
      </c>
      <c r="I34" s="58">
        <v>33</v>
      </c>
      <c r="J34" s="194">
        <f t="shared" si="1"/>
        <v>50</v>
      </c>
      <c r="K34" s="58">
        <v>56</v>
      </c>
      <c r="L34" s="58">
        <v>86</v>
      </c>
      <c r="M34" s="58">
        <v>36</v>
      </c>
      <c r="N34" s="194">
        <f t="shared" si="4"/>
        <v>178</v>
      </c>
      <c r="O34" s="19">
        <v>0</v>
      </c>
      <c r="P34" s="19"/>
      <c r="Q34" s="19"/>
      <c r="T34" s="19"/>
    </row>
    <row r="35" spans="1:20" ht="12.75">
      <c r="A35" s="55">
        <v>28</v>
      </c>
      <c r="B35" s="58" t="s">
        <v>234</v>
      </c>
      <c r="C35" s="58">
        <v>0</v>
      </c>
      <c r="D35" s="58">
        <v>0</v>
      </c>
      <c r="E35" s="58">
        <v>0</v>
      </c>
      <c r="F35" s="194">
        <f>C35+D35+E35</f>
        <v>0</v>
      </c>
      <c r="G35" s="58">
        <v>0</v>
      </c>
      <c r="H35" s="58">
        <v>0</v>
      </c>
      <c r="I35" s="58">
        <v>0</v>
      </c>
      <c r="J35" s="194">
        <f>G35+H35+I35</f>
        <v>0</v>
      </c>
      <c r="K35" s="58">
        <v>0</v>
      </c>
      <c r="L35" s="58">
        <v>0</v>
      </c>
      <c r="M35" s="58">
        <v>0</v>
      </c>
      <c r="N35" s="194">
        <f>K35+L35+M35</f>
        <v>0</v>
      </c>
      <c r="O35" s="19"/>
      <c r="P35" s="19"/>
      <c r="Q35" s="19"/>
      <c r="T35" s="19"/>
    </row>
    <row r="36" spans="1:20" ht="12.75">
      <c r="A36" s="55">
        <v>29</v>
      </c>
      <c r="B36" s="58" t="s">
        <v>220</v>
      </c>
      <c r="C36" s="58">
        <v>0</v>
      </c>
      <c r="D36" s="58">
        <v>0</v>
      </c>
      <c r="E36" s="58">
        <v>0</v>
      </c>
      <c r="F36" s="194">
        <f t="shared" si="0"/>
        <v>0</v>
      </c>
      <c r="G36" s="58">
        <v>0</v>
      </c>
      <c r="H36" s="58">
        <v>0</v>
      </c>
      <c r="I36" s="58">
        <v>0</v>
      </c>
      <c r="J36" s="194">
        <f t="shared" si="1"/>
        <v>0</v>
      </c>
      <c r="K36" s="58">
        <v>0</v>
      </c>
      <c r="L36" s="58">
        <v>0</v>
      </c>
      <c r="M36" s="58">
        <v>0</v>
      </c>
      <c r="N36" s="194">
        <f t="shared" si="4"/>
        <v>0</v>
      </c>
      <c r="O36" s="19"/>
      <c r="P36" s="19"/>
      <c r="Q36" s="19"/>
      <c r="T36" s="19"/>
    </row>
    <row r="37" spans="1:20" ht="12.75">
      <c r="A37" s="55">
        <v>30</v>
      </c>
      <c r="B37" s="58" t="s">
        <v>239</v>
      </c>
      <c r="C37" s="58">
        <v>5</v>
      </c>
      <c r="D37" s="58">
        <v>41</v>
      </c>
      <c r="E37" s="58">
        <v>523</v>
      </c>
      <c r="F37" s="194">
        <f t="shared" si="0"/>
        <v>569</v>
      </c>
      <c r="G37" s="58">
        <v>187</v>
      </c>
      <c r="H37" s="58">
        <v>462</v>
      </c>
      <c r="I37" s="58">
        <v>3</v>
      </c>
      <c r="J37" s="194">
        <f t="shared" si="1"/>
        <v>652</v>
      </c>
      <c r="K37" s="58">
        <v>81</v>
      </c>
      <c r="L37" s="58">
        <v>166</v>
      </c>
      <c r="M37" s="58">
        <v>79</v>
      </c>
      <c r="N37" s="194">
        <f t="shared" si="4"/>
        <v>326</v>
      </c>
      <c r="O37" s="19">
        <v>0</v>
      </c>
      <c r="P37" s="19"/>
      <c r="Q37" s="19"/>
      <c r="T37" s="19"/>
    </row>
    <row r="38" spans="1:20" ht="12.75">
      <c r="A38" s="55">
        <v>31</v>
      </c>
      <c r="B38" s="58" t="s">
        <v>221</v>
      </c>
      <c r="C38" s="58">
        <v>0</v>
      </c>
      <c r="D38" s="58">
        <v>0</v>
      </c>
      <c r="E38" s="58">
        <v>0</v>
      </c>
      <c r="F38" s="194">
        <f t="shared" si="0"/>
        <v>0</v>
      </c>
      <c r="G38" s="58">
        <v>0</v>
      </c>
      <c r="H38" s="58">
        <v>0</v>
      </c>
      <c r="I38" s="58">
        <v>0</v>
      </c>
      <c r="J38" s="194">
        <f t="shared" si="1"/>
        <v>0</v>
      </c>
      <c r="K38" s="58">
        <v>0</v>
      </c>
      <c r="L38" s="58">
        <v>0</v>
      </c>
      <c r="M38" s="58">
        <v>0</v>
      </c>
      <c r="N38" s="194">
        <f t="shared" si="4"/>
        <v>0</v>
      </c>
      <c r="O38" s="19"/>
      <c r="P38" s="19"/>
      <c r="Q38" s="19"/>
      <c r="T38" s="19"/>
    </row>
    <row r="39" spans="1:20" ht="12.75">
      <c r="A39" s="55">
        <v>32</v>
      </c>
      <c r="B39" s="58" t="s">
        <v>222</v>
      </c>
      <c r="C39" s="58">
        <v>0</v>
      </c>
      <c r="D39" s="58">
        <v>0</v>
      </c>
      <c r="E39" s="58">
        <v>0</v>
      </c>
      <c r="F39" s="194">
        <f t="shared" si="0"/>
        <v>0</v>
      </c>
      <c r="G39" s="58">
        <v>0</v>
      </c>
      <c r="H39" s="58">
        <v>121</v>
      </c>
      <c r="I39" s="58">
        <v>0</v>
      </c>
      <c r="J39" s="194">
        <f t="shared" si="1"/>
        <v>121</v>
      </c>
      <c r="K39" s="58">
        <v>0</v>
      </c>
      <c r="L39" s="58">
        <v>0</v>
      </c>
      <c r="M39" s="58">
        <v>0</v>
      </c>
      <c r="N39" s="194">
        <f t="shared" si="4"/>
        <v>0</v>
      </c>
      <c r="O39" s="19">
        <v>0</v>
      </c>
      <c r="P39" s="19"/>
      <c r="Q39" s="19"/>
      <c r="T39" s="19"/>
    </row>
    <row r="40" spans="1:20" ht="12.75">
      <c r="A40" s="113">
        <v>33</v>
      </c>
      <c r="B40" s="114" t="s">
        <v>455</v>
      </c>
      <c r="C40" s="58">
        <v>0</v>
      </c>
      <c r="D40" s="58">
        <v>0</v>
      </c>
      <c r="E40" s="58">
        <v>0</v>
      </c>
      <c r="F40" s="194">
        <f t="shared" si="0"/>
        <v>0</v>
      </c>
      <c r="G40" s="58">
        <v>0</v>
      </c>
      <c r="H40" s="58">
        <v>0</v>
      </c>
      <c r="I40" s="58">
        <v>0</v>
      </c>
      <c r="J40" s="194">
        <f t="shared" si="1"/>
        <v>0</v>
      </c>
      <c r="K40" s="58">
        <v>0</v>
      </c>
      <c r="L40" s="58">
        <v>0</v>
      </c>
      <c r="M40" s="58">
        <v>0</v>
      </c>
      <c r="N40" s="194">
        <f t="shared" si="4"/>
        <v>0</v>
      </c>
      <c r="O40" s="19"/>
      <c r="P40" s="19"/>
      <c r="Q40" s="19"/>
      <c r="T40" s="19"/>
    </row>
    <row r="41" spans="1:20" ht="12.75">
      <c r="A41" s="55">
        <v>34</v>
      </c>
      <c r="B41" s="58" t="s">
        <v>243</v>
      </c>
      <c r="C41" s="58">
        <v>0</v>
      </c>
      <c r="D41" s="58">
        <v>0</v>
      </c>
      <c r="E41" s="58">
        <v>0</v>
      </c>
      <c r="F41" s="194">
        <f t="shared" si="0"/>
        <v>0</v>
      </c>
      <c r="G41" s="58">
        <v>0</v>
      </c>
      <c r="H41" s="58">
        <v>0</v>
      </c>
      <c r="I41" s="58">
        <v>0</v>
      </c>
      <c r="J41" s="194">
        <f t="shared" si="1"/>
        <v>0</v>
      </c>
      <c r="K41" s="58">
        <v>0</v>
      </c>
      <c r="L41" s="58">
        <v>0</v>
      </c>
      <c r="M41" s="58">
        <v>0</v>
      </c>
      <c r="N41" s="194">
        <f t="shared" si="4"/>
        <v>0</v>
      </c>
      <c r="O41" s="19"/>
      <c r="P41" s="19"/>
      <c r="Q41" s="19"/>
      <c r="T41" s="19"/>
    </row>
    <row r="42" spans="1:20" ht="12.75">
      <c r="A42" s="55">
        <v>35</v>
      </c>
      <c r="B42" s="58" t="s">
        <v>261</v>
      </c>
      <c r="C42" s="58">
        <v>0</v>
      </c>
      <c r="D42" s="58">
        <v>0</v>
      </c>
      <c r="E42" s="58">
        <v>0</v>
      </c>
      <c r="F42" s="194">
        <f t="shared" si="0"/>
        <v>0</v>
      </c>
      <c r="G42" s="58">
        <v>0</v>
      </c>
      <c r="H42" s="58">
        <v>2</v>
      </c>
      <c r="I42" s="58">
        <v>2</v>
      </c>
      <c r="J42" s="194">
        <f t="shared" si="1"/>
        <v>4</v>
      </c>
      <c r="K42" s="58">
        <v>5</v>
      </c>
      <c r="L42" s="58">
        <v>3</v>
      </c>
      <c r="M42" s="58">
        <v>4</v>
      </c>
      <c r="N42" s="194">
        <f t="shared" si="4"/>
        <v>12</v>
      </c>
      <c r="O42" s="19">
        <v>0</v>
      </c>
      <c r="P42" s="19"/>
      <c r="Q42" s="19"/>
      <c r="T42" s="19"/>
    </row>
    <row r="43" spans="1:20" ht="12.75">
      <c r="A43" s="55">
        <v>36</v>
      </c>
      <c r="B43" s="58" t="s">
        <v>24</v>
      </c>
      <c r="C43" s="58">
        <v>0</v>
      </c>
      <c r="D43" s="58">
        <v>12</v>
      </c>
      <c r="E43" s="58">
        <v>0</v>
      </c>
      <c r="F43" s="194">
        <f t="shared" si="0"/>
        <v>12</v>
      </c>
      <c r="G43" s="58">
        <v>0</v>
      </c>
      <c r="H43" s="58">
        <v>0</v>
      </c>
      <c r="I43" s="58">
        <v>0</v>
      </c>
      <c r="J43" s="194">
        <f t="shared" si="1"/>
        <v>0</v>
      </c>
      <c r="K43" s="58">
        <v>11</v>
      </c>
      <c r="L43" s="58">
        <v>30</v>
      </c>
      <c r="M43" s="58">
        <v>1</v>
      </c>
      <c r="N43" s="194">
        <f t="shared" si="4"/>
        <v>42</v>
      </c>
      <c r="O43" s="19">
        <v>64.48</v>
      </c>
      <c r="P43" s="19"/>
      <c r="Q43" s="19"/>
      <c r="T43" s="19"/>
    </row>
    <row r="44" spans="1:20" ht="12.75">
      <c r="A44" s="55">
        <v>37</v>
      </c>
      <c r="B44" s="58" t="s">
        <v>225</v>
      </c>
      <c r="C44" s="58">
        <v>0</v>
      </c>
      <c r="D44" s="58">
        <v>0</v>
      </c>
      <c r="E44" s="58">
        <v>0</v>
      </c>
      <c r="F44" s="194">
        <f t="shared" si="0"/>
        <v>0</v>
      </c>
      <c r="G44" s="58">
        <v>0</v>
      </c>
      <c r="H44" s="58">
        <v>0</v>
      </c>
      <c r="I44" s="58">
        <v>0</v>
      </c>
      <c r="J44" s="194">
        <f t="shared" si="1"/>
        <v>0</v>
      </c>
      <c r="K44" s="58">
        <v>7</v>
      </c>
      <c r="L44" s="58">
        <v>0</v>
      </c>
      <c r="M44" s="58">
        <v>0</v>
      </c>
      <c r="N44" s="194">
        <f t="shared" si="4"/>
        <v>7</v>
      </c>
      <c r="O44" s="19">
        <v>0</v>
      </c>
      <c r="P44" s="19"/>
      <c r="Q44" s="19"/>
      <c r="T44" s="19"/>
    </row>
    <row r="45" spans="1:20" ht="12.75">
      <c r="A45" s="55">
        <v>38</v>
      </c>
      <c r="B45" s="58" t="s">
        <v>456</v>
      </c>
      <c r="C45" s="58">
        <v>0</v>
      </c>
      <c r="D45" s="58">
        <v>0</v>
      </c>
      <c r="E45" s="58">
        <v>0</v>
      </c>
      <c r="F45" s="194">
        <f>C45+D45+E45</f>
        <v>0</v>
      </c>
      <c r="G45" s="58">
        <v>0</v>
      </c>
      <c r="H45" s="58">
        <v>0</v>
      </c>
      <c r="I45" s="58">
        <v>0</v>
      </c>
      <c r="J45" s="194">
        <f>G45+H45+I45</f>
        <v>0</v>
      </c>
      <c r="K45" s="58">
        <v>0</v>
      </c>
      <c r="L45" s="58">
        <v>0</v>
      </c>
      <c r="M45" s="58">
        <v>0</v>
      </c>
      <c r="N45" s="194">
        <f>K45+L45+M45</f>
        <v>0</v>
      </c>
      <c r="O45" s="19"/>
      <c r="P45" s="19"/>
      <c r="Q45" s="19"/>
      <c r="T45" s="19"/>
    </row>
    <row r="46" spans="1:20" ht="12.75">
      <c r="A46" s="55">
        <v>39</v>
      </c>
      <c r="B46" s="58" t="s">
        <v>537</v>
      </c>
      <c r="C46" s="58">
        <v>310</v>
      </c>
      <c r="D46" s="58">
        <v>505</v>
      </c>
      <c r="E46" s="58">
        <v>35</v>
      </c>
      <c r="F46" s="194">
        <f>C46+D46+E46</f>
        <v>850</v>
      </c>
      <c r="G46" s="58">
        <v>98</v>
      </c>
      <c r="H46" s="58">
        <v>0</v>
      </c>
      <c r="I46" s="58">
        <v>0</v>
      </c>
      <c r="J46" s="194">
        <f>G46+H46+I46</f>
        <v>98</v>
      </c>
      <c r="K46" s="58">
        <v>0</v>
      </c>
      <c r="L46" s="58">
        <v>0</v>
      </c>
      <c r="M46" s="58">
        <v>0</v>
      </c>
      <c r="N46" s="194">
        <f>K46+L46+M46</f>
        <v>0</v>
      </c>
      <c r="O46" s="19"/>
      <c r="P46" s="19"/>
      <c r="Q46" s="22"/>
      <c r="T46" s="19"/>
    </row>
    <row r="47" spans="1:20" s="236" customFormat="1" ht="14.25">
      <c r="A47" s="207"/>
      <c r="B47" s="168" t="s">
        <v>227</v>
      </c>
      <c r="C47" s="168">
        <f aca="true" t="shared" si="6" ref="C47:N47">SUM(C34:C46)</f>
        <v>324</v>
      </c>
      <c r="D47" s="168">
        <f t="shared" si="6"/>
        <v>571</v>
      </c>
      <c r="E47" s="168">
        <f t="shared" si="6"/>
        <v>569</v>
      </c>
      <c r="F47" s="201">
        <f t="shared" si="6"/>
        <v>1464</v>
      </c>
      <c r="G47" s="168">
        <f t="shared" si="6"/>
        <v>289</v>
      </c>
      <c r="H47" s="168">
        <f t="shared" si="6"/>
        <v>598</v>
      </c>
      <c r="I47" s="168">
        <f t="shared" si="6"/>
        <v>38</v>
      </c>
      <c r="J47" s="201">
        <f t="shared" si="6"/>
        <v>925</v>
      </c>
      <c r="K47" s="168">
        <f t="shared" si="6"/>
        <v>160</v>
      </c>
      <c r="L47" s="168">
        <f t="shared" si="6"/>
        <v>285</v>
      </c>
      <c r="M47" s="168">
        <f t="shared" si="6"/>
        <v>120</v>
      </c>
      <c r="N47" s="201">
        <f t="shared" si="6"/>
        <v>565</v>
      </c>
      <c r="O47" s="213"/>
      <c r="P47" s="213"/>
      <c r="Q47" s="214"/>
      <c r="R47" s="213"/>
      <c r="T47" s="213"/>
    </row>
    <row r="48" spans="1:20" s="236" customFormat="1" ht="14.25">
      <c r="A48" s="207"/>
      <c r="B48" s="208" t="s">
        <v>125</v>
      </c>
      <c r="C48" s="168">
        <f aca="true" t="shared" si="7" ref="C48:N48">C25+C33+C47</f>
        <v>17159</v>
      </c>
      <c r="D48" s="168">
        <f t="shared" si="7"/>
        <v>31836</v>
      </c>
      <c r="E48" s="168">
        <f t="shared" si="7"/>
        <v>5665</v>
      </c>
      <c r="F48" s="201">
        <f t="shared" si="7"/>
        <v>54660</v>
      </c>
      <c r="G48" s="168">
        <f t="shared" si="7"/>
        <v>14707</v>
      </c>
      <c r="H48" s="168">
        <f t="shared" si="7"/>
        <v>22189</v>
      </c>
      <c r="I48" s="168">
        <f t="shared" si="7"/>
        <v>9170</v>
      </c>
      <c r="J48" s="201">
        <f t="shared" si="7"/>
        <v>46066</v>
      </c>
      <c r="K48" s="168">
        <f t="shared" si="7"/>
        <v>20985</v>
      </c>
      <c r="L48" s="168">
        <f t="shared" si="7"/>
        <v>24613</v>
      </c>
      <c r="M48" s="168">
        <f t="shared" si="7"/>
        <v>7192</v>
      </c>
      <c r="N48" s="201">
        <f t="shared" si="7"/>
        <v>52790</v>
      </c>
      <c r="O48" s="214"/>
      <c r="P48" s="214"/>
      <c r="Q48" s="214"/>
      <c r="R48" s="213"/>
      <c r="T48" s="213"/>
    </row>
    <row r="49" spans="1:20" ht="12.75">
      <c r="A49" s="105"/>
      <c r="B49" s="69"/>
      <c r="C49" s="69"/>
      <c r="D49" s="69"/>
      <c r="E49" s="69"/>
      <c r="F49" s="195"/>
      <c r="G49" s="69"/>
      <c r="H49" s="69"/>
      <c r="I49" s="69"/>
      <c r="J49" s="195"/>
      <c r="K49" s="69"/>
      <c r="L49" s="69"/>
      <c r="M49" s="69"/>
      <c r="N49" s="195"/>
      <c r="O49" s="20"/>
      <c r="P49" s="20"/>
      <c r="Q49" s="20"/>
      <c r="R49" s="20"/>
      <c r="S49" s="108"/>
      <c r="T49" s="20"/>
    </row>
    <row r="50" spans="1:20" ht="12.75">
      <c r="A50" s="105"/>
      <c r="B50" s="69"/>
      <c r="C50" s="69"/>
      <c r="D50" s="69"/>
      <c r="E50" s="69"/>
      <c r="F50" s="195"/>
      <c r="G50" s="69"/>
      <c r="H50" s="69"/>
      <c r="I50" s="69"/>
      <c r="J50" s="195"/>
      <c r="K50" s="69"/>
      <c r="L50" s="69"/>
      <c r="M50" s="69"/>
      <c r="N50" s="195"/>
      <c r="O50" s="20"/>
      <c r="P50" s="20"/>
      <c r="Q50" s="20"/>
      <c r="R50" s="20"/>
      <c r="S50" s="108"/>
      <c r="T50" s="20"/>
    </row>
    <row r="51" spans="1:20" ht="12.75">
      <c r="A51" s="105"/>
      <c r="B51" s="69"/>
      <c r="C51" s="69"/>
      <c r="D51" s="69"/>
      <c r="E51" s="69"/>
      <c r="F51" s="195"/>
      <c r="G51" s="69"/>
      <c r="H51" s="69"/>
      <c r="I51" s="69"/>
      <c r="J51" s="195"/>
      <c r="K51" s="69"/>
      <c r="L51" s="69"/>
      <c r="M51" s="69"/>
      <c r="N51" s="195"/>
      <c r="O51" s="20"/>
      <c r="P51" s="20"/>
      <c r="Q51" s="20"/>
      <c r="R51" s="20"/>
      <c r="S51" s="108"/>
      <c r="T51" s="20"/>
    </row>
    <row r="52" spans="1:20" ht="19.5" customHeight="1">
      <c r="A52" s="206" t="s">
        <v>4</v>
      </c>
      <c r="B52" s="206" t="s">
        <v>5</v>
      </c>
      <c r="C52" s="783" t="s">
        <v>112</v>
      </c>
      <c r="D52" s="783"/>
      <c r="E52" s="783"/>
      <c r="F52" s="783"/>
      <c r="G52" s="783" t="s">
        <v>546</v>
      </c>
      <c r="H52" s="783"/>
      <c r="I52" s="783"/>
      <c r="J52" s="783"/>
      <c r="K52" s="783" t="s">
        <v>63</v>
      </c>
      <c r="L52" s="783"/>
      <c r="M52" s="783"/>
      <c r="N52" s="783"/>
      <c r="O52" s="20"/>
      <c r="P52" s="20"/>
      <c r="Q52" s="20"/>
      <c r="R52" s="20"/>
      <c r="S52" s="108"/>
      <c r="T52" s="20"/>
    </row>
    <row r="53" spans="1:20" ht="19.5" customHeight="1">
      <c r="A53" s="190"/>
      <c r="B53" s="190"/>
      <c r="C53" s="147" t="s">
        <v>203</v>
      </c>
      <c r="D53" s="147" t="s">
        <v>204</v>
      </c>
      <c r="E53" s="147" t="s">
        <v>205</v>
      </c>
      <c r="F53" s="287" t="s">
        <v>3</v>
      </c>
      <c r="G53" s="147" t="s">
        <v>203</v>
      </c>
      <c r="H53" s="147" t="s">
        <v>204</v>
      </c>
      <c r="I53" s="147" t="s">
        <v>205</v>
      </c>
      <c r="J53" s="287" t="s">
        <v>3</v>
      </c>
      <c r="K53" s="147" t="s">
        <v>203</v>
      </c>
      <c r="L53" s="147" t="s">
        <v>204</v>
      </c>
      <c r="M53" s="147" t="s">
        <v>205</v>
      </c>
      <c r="N53" s="287" t="s">
        <v>3</v>
      </c>
      <c r="O53" s="20"/>
      <c r="P53" s="20"/>
      <c r="Q53" s="20"/>
      <c r="R53" s="20"/>
      <c r="S53" s="108"/>
      <c r="T53" s="20"/>
    </row>
    <row r="54" spans="1:14" ht="12.75">
      <c r="A54" s="55">
        <v>40</v>
      </c>
      <c r="B54" s="58" t="s">
        <v>79</v>
      </c>
      <c r="C54" s="58">
        <v>81</v>
      </c>
      <c r="D54" s="58">
        <v>100</v>
      </c>
      <c r="E54" s="58">
        <v>150</v>
      </c>
      <c r="F54" s="194">
        <f aca="true" t="shared" si="8" ref="F54:F61">C54+D54+E54</f>
        <v>331</v>
      </c>
      <c r="G54" s="58">
        <v>35</v>
      </c>
      <c r="H54" s="58">
        <v>38</v>
      </c>
      <c r="I54" s="58">
        <v>26</v>
      </c>
      <c r="J54" s="194">
        <f aca="true" t="shared" si="9" ref="J54:J61">G54+H54+I54</f>
        <v>99</v>
      </c>
      <c r="K54" s="58">
        <v>110</v>
      </c>
      <c r="L54" s="58">
        <v>200</v>
      </c>
      <c r="M54" s="58">
        <v>340</v>
      </c>
      <c r="N54" s="194">
        <f aca="true" t="shared" si="10" ref="N54:N61">K54+L54+M54</f>
        <v>650</v>
      </c>
    </row>
    <row r="55" spans="1:14" ht="12.75">
      <c r="A55" s="55">
        <v>41</v>
      </c>
      <c r="B55" s="58" t="s">
        <v>284</v>
      </c>
      <c r="C55" s="58">
        <v>2613</v>
      </c>
      <c r="D55" s="58">
        <v>705</v>
      </c>
      <c r="E55" s="58">
        <v>181</v>
      </c>
      <c r="F55" s="194">
        <f t="shared" si="8"/>
        <v>3499</v>
      </c>
      <c r="G55" s="58">
        <v>480</v>
      </c>
      <c r="H55" s="58">
        <v>312</v>
      </c>
      <c r="I55" s="58">
        <v>116</v>
      </c>
      <c r="J55" s="194">
        <f t="shared" si="9"/>
        <v>908</v>
      </c>
      <c r="K55" s="58">
        <v>597</v>
      </c>
      <c r="L55" s="58">
        <v>97</v>
      </c>
      <c r="M55" s="58">
        <v>124</v>
      </c>
      <c r="N55" s="194">
        <f t="shared" si="10"/>
        <v>818</v>
      </c>
    </row>
    <row r="56" spans="1:14" ht="12.75">
      <c r="A56" s="55">
        <v>42</v>
      </c>
      <c r="B56" s="58" t="s">
        <v>30</v>
      </c>
      <c r="C56" s="58">
        <v>292</v>
      </c>
      <c r="D56" s="58">
        <v>93</v>
      </c>
      <c r="E56" s="58">
        <v>0</v>
      </c>
      <c r="F56" s="194">
        <f t="shared" si="8"/>
        <v>385</v>
      </c>
      <c r="G56" s="58">
        <v>0</v>
      </c>
      <c r="H56" s="58">
        <v>0</v>
      </c>
      <c r="I56" s="58">
        <v>0</v>
      </c>
      <c r="J56" s="194">
        <f t="shared" si="9"/>
        <v>0</v>
      </c>
      <c r="K56" s="58">
        <v>69</v>
      </c>
      <c r="L56" s="58">
        <v>0</v>
      </c>
      <c r="M56" s="58">
        <v>0</v>
      </c>
      <c r="N56" s="194">
        <f t="shared" si="10"/>
        <v>69</v>
      </c>
    </row>
    <row r="57" spans="1:14" ht="12.75">
      <c r="A57" s="55">
        <v>43</v>
      </c>
      <c r="B57" s="58" t="s">
        <v>237</v>
      </c>
      <c r="C57" s="58">
        <v>702</v>
      </c>
      <c r="D57" s="58">
        <v>696</v>
      </c>
      <c r="E57" s="58">
        <v>48</v>
      </c>
      <c r="F57" s="194">
        <f t="shared" si="8"/>
        <v>1446</v>
      </c>
      <c r="G57" s="58">
        <v>161</v>
      </c>
      <c r="H57" s="58">
        <v>175</v>
      </c>
      <c r="I57" s="58">
        <v>8</v>
      </c>
      <c r="J57" s="194">
        <f t="shared" si="9"/>
        <v>344</v>
      </c>
      <c r="K57" s="58">
        <v>105</v>
      </c>
      <c r="L57" s="58">
        <v>105</v>
      </c>
      <c r="M57" s="58">
        <v>7</v>
      </c>
      <c r="N57" s="194">
        <f t="shared" si="10"/>
        <v>217</v>
      </c>
    </row>
    <row r="58" spans="1:14" ht="12.75">
      <c r="A58" s="55">
        <v>44</v>
      </c>
      <c r="B58" s="58" t="s">
        <v>29</v>
      </c>
      <c r="C58" s="58">
        <v>178</v>
      </c>
      <c r="D58" s="58">
        <v>342</v>
      </c>
      <c r="E58" s="58">
        <v>18</v>
      </c>
      <c r="F58" s="194">
        <f t="shared" si="8"/>
        <v>538</v>
      </c>
      <c r="G58" s="58">
        <v>25</v>
      </c>
      <c r="H58" s="58">
        <v>164</v>
      </c>
      <c r="I58" s="58">
        <v>4</v>
      </c>
      <c r="J58" s="194">
        <f t="shared" si="9"/>
        <v>193</v>
      </c>
      <c r="K58" s="58">
        <v>61</v>
      </c>
      <c r="L58" s="58">
        <v>126</v>
      </c>
      <c r="M58" s="58">
        <v>0</v>
      </c>
      <c r="N58" s="194">
        <f t="shared" si="10"/>
        <v>187</v>
      </c>
    </row>
    <row r="59" spans="1:14" ht="12.75">
      <c r="A59" s="55">
        <v>45</v>
      </c>
      <c r="B59" s="58" t="s">
        <v>575</v>
      </c>
      <c r="C59" s="58">
        <v>3263</v>
      </c>
      <c r="D59" s="58">
        <v>3866</v>
      </c>
      <c r="E59" s="58">
        <v>19</v>
      </c>
      <c r="F59" s="194">
        <f t="shared" si="8"/>
        <v>7148</v>
      </c>
      <c r="G59" s="58">
        <v>196</v>
      </c>
      <c r="H59" s="58">
        <v>663</v>
      </c>
      <c r="I59" s="58">
        <v>7</v>
      </c>
      <c r="J59" s="194">
        <f t="shared" si="9"/>
        <v>866</v>
      </c>
      <c r="K59" s="58">
        <v>1614</v>
      </c>
      <c r="L59" s="58">
        <v>2162</v>
      </c>
      <c r="M59" s="58">
        <v>26</v>
      </c>
      <c r="N59" s="194">
        <f t="shared" si="10"/>
        <v>3802</v>
      </c>
    </row>
    <row r="60" spans="1:14" ht="12.75">
      <c r="A60" s="55">
        <v>46</v>
      </c>
      <c r="B60" s="58" t="s">
        <v>25</v>
      </c>
      <c r="C60" s="58">
        <v>52</v>
      </c>
      <c r="D60" s="58">
        <v>225</v>
      </c>
      <c r="E60" s="58">
        <v>20</v>
      </c>
      <c r="F60" s="194">
        <f t="shared" si="8"/>
        <v>297</v>
      </c>
      <c r="G60" s="58">
        <v>2</v>
      </c>
      <c r="H60" s="58">
        <v>13</v>
      </c>
      <c r="I60" s="58">
        <v>2</v>
      </c>
      <c r="J60" s="194">
        <f t="shared" si="9"/>
        <v>17</v>
      </c>
      <c r="K60" s="58">
        <v>21</v>
      </c>
      <c r="L60" s="58">
        <v>86</v>
      </c>
      <c r="M60" s="58">
        <v>6</v>
      </c>
      <c r="N60" s="194">
        <f t="shared" si="10"/>
        <v>113</v>
      </c>
    </row>
    <row r="61" spans="1:14" ht="12.75">
      <c r="A61" s="55">
        <v>47</v>
      </c>
      <c r="B61" s="58" t="s">
        <v>28</v>
      </c>
      <c r="C61" s="58">
        <v>90</v>
      </c>
      <c r="D61" s="58">
        <v>25</v>
      </c>
      <c r="E61" s="58">
        <v>3</v>
      </c>
      <c r="F61" s="194">
        <f t="shared" si="8"/>
        <v>118</v>
      </c>
      <c r="G61" s="58">
        <v>36</v>
      </c>
      <c r="H61" s="58">
        <v>97</v>
      </c>
      <c r="I61" s="58">
        <v>2</v>
      </c>
      <c r="J61" s="194">
        <f t="shared" si="9"/>
        <v>135</v>
      </c>
      <c r="K61" s="58">
        <v>16</v>
      </c>
      <c r="L61" s="58">
        <v>15</v>
      </c>
      <c r="M61" s="58">
        <v>0</v>
      </c>
      <c r="N61" s="194">
        <f t="shared" si="10"/>
        <v>31</v>
      </c>
    </row>
    <row r="62" spans="1:18" s="236" customFormat="1" ht="14.25">
      <c r="A62" s="55"/>
      <c r="B62" s="208" t="s">
        <v>125</v>
      </c>
      <c r="C62" s="168">
        <f aca="true" t="shared" si="11" ref="C62:N62">SUM(C54:C61)</f>
        <v>7271</v>
      </c>
      <c r="D62" s="168">
        <f t="shared" si="11"/>
        <v>6052</v>
      </c>
      <c r="E62" s="168">
        <f t="shared" si="11"/>
        <v>439</v>
      </c>
      <c r="F62" s="201">
        <f t="shared" si="11"/>
        <v>13762</v>
      </c>
      <c r="G62" s="168">
        <f t="shared" si="11"/>
        <v>935</v>
      </c>
      <c r="H62" s="168">
        <f t="shared" si="11"/>
        <v>1462</v>
      </c>
      <c r="I62" s="168">
        <f t="shared" si="11"/>
        <v>165</v>
      </c>
      <c r="J62" s="201">
        <f t="shared" si="11"/>
        <v>2562</v>
      </c>
      <c r="K62" s="168">
        <f t="shared" si="11"/>
        <v>2593</v>
      </c>
      <c r="L62" s="168">
        <f t="shared" si="11"/>
        <v>2791</v>
      </c>
      <c r="M62" s="168">
        <f t="shared" si="11"/>
        <v>503</v>
      </c>
      <c r="N62" s="201">
        <f t="shared" si="11"/>
        <v>5887</v>
      </c>
      <c r="O62" s="214"/>
      <c r="P62" s="214"/>
      <c r="R62" s="213"/>
    </row>
    <row r="63" spans="1:14" ht="12.75">
      <c r="A63" s="55"/>
      <c r="B63" s="106" t="s">
        <v>36</v>
      </c>
      <c r="C63" s="58"/>
      <c r="D63" s="58"/>
      <c r="E63" s="58"/>
      <c r="F63" s="194"/>
      <c r="G63" s="58"/>
      <c r="H63" s="58"/>
      <c r="I63" s="58"/>
      <c r="J63" s="194"/>
      <c r="K63" s="58"/>
      <c r="L63" s="58"/>
      <c r="M63" s="58"/>
      <c r="N63" s="194"/>
    </row>
    <row r="64" spans="1:14" ht="12.75">
      <c r="A64" s="55">
        <v>48</v>
      </c>
      <c r="B64" s="58" t="s">
        <v>34</v>
      </c>
      <c r="C64" s="58">
        <v>8966</v>
      </c>
      <c r="D64" s="58">
        <v>7094</v>
      </c>
      <c r="E64" s="58">
        <v>76</v>
      </c>
      <c r="F64" s="194">
        <f>C64+D64+E64</f>
        <v>16136</v>
      </c>
      <c r="G64" s="58">
        <v>0</v>
      </c>
      <c r="H64" s="58">
        <v>0</v>
      </c>
      <c r="I64" s="58">
        <v>0</v>
      </c>
      <c r="J64" s="194">
        <f>G64+H64+I64</f>
        <v>0</v>
      </c>
      <c r="K64" s="58">
        <v>0</v>
      </c>
      <c r="L64" s="58">
        <v>0</v>
      </c>
      <c r="M64" s="58">
        <v>0</v>
      </c>
      <c r="N64" s="194">
        <f>K64+L64+M64</f>
        <v>0</v>
      </c>
    </row>
    <row r="65" spans="1:14" ht="12.75">
      <c r="A65" s="55">
        <v>49</v>
      </c>
      <c r="B65" s="58" t="s">
        <v>132</v>
      </c>
      <c r="C65" s="58">
        <v>0</v>
      </c>
      <c r="D65" s="58">
        <v>0</v>
      </c>
      <c r="E65" s="58">
        <v>0</v>
      </c>
      <c r="F65" s="194">
        <f>C65+D65+E65</f>
        <v>0</v>
      </c>
      <c r="G65" s="58">
        <v>0</v>
      </c>
      <c r="H65" s="58">
        <v>0</v>
      </c>
      <c r="I65" s="58">
        <v>0</v>
      </c>
      <c r="J65" s="194">
        <f>G65+H65+I65</f>
        <v>0</v>
      </c>
      <c r="K65" s="58">
        <v>0</v>
      </c>
      <c r="L65" s="58">
        <v>0</v>
      </c>
      <c r="M65" s="58">
        <v>0</v>
      </c>
      <c r="N65" s="194">
        <f>K65+L65+M65</f>
        <v>0</v>
      </c>
    </row>
    <row r="66" spans="1:18" s="236" customFormat="1" ht="14.25">
      <c r="A66" s="207"/>
      <c r="B66" s="208" t="s">
        <v>125</v>
      </c>
      <c r="C66" s="168">
        <f aca="true" t="shared" si="12" ref="C66:N66">SUM(C64:C65)</f>
        <v>8966</v>
      </c>
      <c r="D66" s="168">
        <f t="shared" si="12"/>
        <v>7094</v>
      </c>
      <c r="E66" s="168">
        <f t="shared" si="12"/>
        <v>76</v>
      </c>
      <c r="F66" s="201">
        <f t="shared" si="12"/>
        <v>16136</v>
      </c>
      <c r="G66" s="168">
        <f t="shared" si="12"/>
        <v>0</v>
      </c>
      <c r="H66" s="168">
        <f t="shared" si="12"/>
        <v>0</v>
      </c>
      <c r="I66" s="168">
        <f t="shared" si="12"/>
        <v>0</v>
      </c>
      <c r="J66" s="201">
        <f t="shared" si="12"/>
        <v>0</v>
      </c>
      <c r="K66" s="168">
        <f t="shared" si="12"/>
        <v>0</v>
      </c>
      <c r="L66" s="168">
        <f t="shared" si="12"/>
        <v>0</v>
      </c>
      <c r="M66" s="168">
        <f t="shared" si="12"/>
        <v>0</v>
      </c>
      <c r="N66" s="201">
        <f t="shared" si="12"/>
        <v>0</v>
      </c>
      <c r="O66" s="214"/>
      <c r="P66" s="214"/>
      <c r="R66" s="213"/>
    </row>
    <row r="67" spans="1:18" s="236" customFormat="1" ht="14.25">
      <c r="A67" s="207"/>
      <c r="B67" s="208" t="s">
        <v>35</v>
      </c>
      <c r="C67" s="168">
        <f aca="true" t="shared" si="13" ref="C67:N67">+C48+C62+C66</f>
        <v>33396</v>
      </c>
      <c r="D67" s="168">
        <f t="shared" si="13"/>
        <v>44982</v>
      </c>
      <c r="E67" s="168">
        <f t="shared" si="13"/>
        <v>6180</v>
      </c>
      <c r="F67" s="201">
        <f t="shared" si="13"/>
        <v>84558</v>
      </c>
      <c r="G67" s="168">
        <f t="shared" si="13"/>
        <v>15642</v>
      </c>
      <c r="H67" s="168">
        <f t="shared" si="13"/>
        <v>23651</v>
      </c>
      <c r="I67" s="168">
        <f t="shared" si="13"/>
        <v>9335</v>
      </c>
      <c r="J67" s="201">
        <f t="shared" si="13"/>
        <v>48628</v>
      </c>
      <c r="K67" s="168">
        <f t="shared" si="13"/>
        <v>23578</v>
      </c>
      <c r="L67" s="168">
        <f t="shared" si="13"/>
        <v>27404</v>
      </c>
      <c r="M67" s="168">
        <f t="shared" si="13"/>
        <v>7695</v>
      </c>
      <c r="N67" s="201">
        <f t="shared" si="13"/>
        <v>58677</v>
      </c>
      <c r="O67" s="214"/>
      <c r="P67" s="214"/>
      <c r="R67" s="213"/>
    </row>
    <row r="70" ht="12.75">
      <c r="B70" s="205" t="s">
        <v>231</v>
      </c>
    </row>
    <row r="71" ht="12.75">
      <c r="B71" s="205" t="s">
        <v>232</v>
      </c>
    </row>
    <row r="74" ht="12.75">
      <c r="D74" s="22">
        <v>5</v>
      </c>
    </row>
  </sheetData>
  <mergeCells count="6">
    <mergeCell ref="K4:N4"/>
    <mergeCell ref="K52:N52"/>
    <mergeCell ref="C4:F4"/>
    <mergeCell ref="G4:J4"/>
    <mergeCell ref="C52:F52"/>
    <mergeCell ref="G52:J52"/>
  </mergeCells>
  <printOptions gridLines="1" horizontalCentered="1"/>
  <pageMargins left="0.354330708661417" right="0.354330708661417" top="0.63" bottom="0.65" header="0.511811023622047" footer="0.511811023622047"/>
  <pageSetup blackAndWhite="1" horizontalDpi="300" verticalDpi="300" orientation="landscape" paperSize="9" scale="78" r:id="rId2"/>
  <rowBreaks count="1" manualBreakCount="1">
    <brk id="4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 (CREATIVE COMPURTERS BHOPAL)</dc:creator>
  <cp:keywords/>
  <dc:description/>
  <cp:lastModifiedBy>user</cp:lastModifiedBy>
  <cp:lastPrinted>2008-12-18T05:55:55Z</cp:lastPrinted>
  <dcterms:created xsi:type="dcterms:W3CDTF">2000-09-03T20:56:37Z</dcterms:created>
  <dcterms:modified xsi:type="dcterms:W3CDTF">2008-12-18T06:09:28Z</dcterms:modified>
  <cp:category/>
  <cp:version/>
  <cp:contentType/>
  <cp:contentStatus/>
</cp:coreProperties>
</file>